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pinkhandelwal/Documents/UNOVEST/"/>
    </mc:Choice>
  </mc:AlternateContent>
  <xr:revisionPtr revIDLastSave="0" documentId="13_ncr:1_{DE37F744-D56C-6148-BA26-23DFFD45FB15}" xr6:coauthVersionLast="47" xr6:coauthVersionMax="47" xr10:uidLastSave="{00000000-0000-0000-0000-000000000000}"/>
  <bookViews>
    <workbookView xWindow="2060" yWindow="460" windowWidth="26740" windowHeight="16020" activeTab="4" xr2:uid="{A84C9E0F-871B-E548-9D2A-F0B5D569D6CE}"/>
  </bookViews>
  <sheets>
    <sheet name="Retired" sheetId="1" state="hidden" r:id="rId1"/>
    <sheet name="Freelancer" sheetId="2" state="hidden" r:id="rId2"/>
    <sheet name="Salaried Beginner" sheetId="3" state="hidden" r:id="rId3"/>
    <sheet name="Salaried Middle Age" sheetId="4" state="hidden" r:id="rId4"/>
    <sheet name="OLD vs NEW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5" l="1"/>
  <c r="J12" i="5" s="1"/>
  <c r="G20" i="5" l="1"/>
  <c r="L99" i="5" l="1"/>
  <c r="L98" i="5"/>
  <c r="L97" i="5"/>
  <c r="L96" i="5"/>
  <c r="L90" i="5"/>
  <c r="L89" i="5"/>
  <c r="D99" i="5" l="1"/>
  <c r="D98" i="5"/>
  <c r="D97" i="5"/>
  <c r="D96" i="5"/>
  <c r="D90" i="5"/>
  <c r="D89" i="5"/>
  <c r="G37" i="5" l="1"/>
  <c r="G31" i="5"/>
  <c r="F87" i="5" l="1"/>
  <c r="G35" i="5"/>
  <c r="G34" i="5"/>
  <c r="G21" i="5"/>
  <c r="G16" i="5"/>
  <c r="N93" i="5" s="1"/>
  <c r="F13" i="4"/>
  <c r="E20" i="4"/>
  <c r="F23" i="4" s="1"/>
  <c r="I4" i="4"/>
  <c r="I5" i="4" s="1"/>
  <c r="I4" i="3"/>
  <c r="I5" i="3" s="1"/>
  <c r="F13" i="1"/>
  <c r="F13" i="3"/>
  <c r="F28" i="4"/>
  <c r="F26" i="4"/>
  <c r="F25" i="4"/>
  <c r="F14" i="4"/>
  <c r="F9" i="4"/>
  <c r="I41" i="4" s="1"/>
  <c r="F28" i="3"/>
  <c r="F26" i="3"/>
  <c r="F25" i="3"/>
  <c r="F23" i="3"/>
  <c r="F14" i="3"/>
  <c r="F9" i="3"/>
  <c r="I41" i="3" s="1"/>
  <c r="F26" i="2"/>
  <c r="F25" i="2"/>
  <c r="F13" i="2"/>
  <c r="F26" i="1"/>
  <c r="F28" i="2"/>
  <c r="F23" i="2"/>
  <c r="F14" i="2"/>
  <c r="F9" i="2"/>
  <c r="I41" i="2" s="1"/>
  <c r="F14" i="1"/>
  <c r="F22" i="1"/>
  <c r="F7" i="1"/>
  <c r="F8" i="1"/>
  <c r="D88" i="5" l="1"/>
  <c r="L88" i="5"/>
  <c r="L87" i="5"/>
  <c r="D95" i="5"/>
  <c r="L95" i="5"/>
  <c r="L94" i="5"/>
  <c r="L27" i="5"/>
  <c r="F9" i="1"/>
  <c r="G24" i="5"/>
  <c r="F30" i="4"/>
  <c r="I34" i="4" s="1"/>
  <c r="G35" i="4" s="1"/>
  <c r="G42" i="4"/>
  <c r="H42" i="4" s="1"/>
  <c r="G42" i="3"/>
  <c r="H42" i="3" s="1"/>
  <c r="F30" i="3"/>
  <c r="I34" i="3" s="1"/>
  <c r="F30" i="2"/>
  <c r="I34" i="2" s="1"/>
  <c r="G42" i="2"/>
  <c r="H42" i="2" s="1"/>
  <c r="M94" i="5" l="1"/>
  <c r="N94" i="5" s="1"/>
  <c r="M95" i="5" s="1"/>
  <c r="F28" i="1"/>
  <c r="I32" i="1" s="1"/>
  <c r="G33" i="1" s="1"/>
  <c r="I33" i="1" s="1"/>
  <c r="I39" i="1"/>
  <c r="G39" i="5"/>
  <c r="H35" i="4"/>
  <c r="I35" i="4"/>
  <c r="G36" i="4" s="1"/>
  <c r="H36" i="4" s="1"/>
  <c r="I42" i="4"/>
  <c r="I42" i="3"/>
  <c r="G35" i="3"/>
  <c r="H35" i="3" s="1"/>
  <c r="I42" i="2"/>
  <c r="G35" i="2"/>
  <c r="H35" i="2" s="1"/>
  <c r="N86" i="5" l="1"/>
  <c r="M87" i="5" s="1"/>
  <c r="O94" i="5"/>
  <c r="O95" i="5"/>
  <c r="I40" i="1"/>
  <c r="G40" i="1"/>
  <c r="H40" i="1" s="1"/>
  <c r="L26" i="5"/>
  <c r="G43" i="4"/>
  <c r="H43" i="4" s="1"/>
  <c r="I36" i="4"/>
  <c r="I35" i="3"/>
  <c r="G43" i="3"/>
  <c r="H43" i="3" s="1"/>
  <c r="I35" i="2"/>
  <c r="G36" i="2" s="1"/>
  <c r="H36" i="2" s="1"/>
  <c r="G43" i="2"/>
  <c r="H43" i="2" s="1"/>
  <c r="N87" i="5" l="1"/>
  <c r="M88" i="5" s="1"/>
  <c r="O88" i="5" s="1"/>
  <c r="O87" i="5"/>
  <c r="N95" i="5"/>
  <c r="M96" i="5" s="1"/>
  <c r="G41" i="1"/>
  <c r="H41" i="1" s="1"/>
  <c r="G37" i="4"/>
  <c r="H37" i="4" s="1"/>
  <c r="I43" i="4"/>
  <c r="I43" i="3"/>
  <c r="G36" i="3"/>
  <c r="H36" i="3" s="1"/>
  <c r="I36" i="2"/>
  <c r="I43" i="2"/>
  <c r="O96" i="5" l="1"/>
  <c r="N88" i="5"/>
  <c r="M89" i="5" s="1"/>
  <c r="I41" i="1"/>
  <c r="G44" i="4"/>
  <c r="H44" i="4" s="1"/>
  <c r="I37" i="4"/>
  <c r="I36" i="3"/>
  <c r="G37" i="3" s="1"/>
  <c r="H37" i="3" s="1"/>
  <c r="G44" i="3"/>
  <c r="H44" i="3" s="1"/>
  <c r="G44" i="2"/>
  <c r="H44" i="2" s="1"/>
  <c r="G37" i="2"/>
  <c r="H37" i="2" s="1"/>
  <c r="N96" i="5" l="1"/>
  <c r="M97" i="5" s="1"/>
  <c r="G42" i="1"/>
  <c r="H42" i="1" s="1"/>
  <c r="G38" i="4"/>
  <c r="H38" i="4" s="1"/>
  <c r="F31" i="4" s="1"/>
  <c r="I44" i="4"/>
  <c r="I44" i="3"/>
  <c r="I37" i="3"/>
  <c r="I44" i="2"/>
  <c r="I37" i="2"/>
  <c r="G34" i="1"/>
  <c r="H34" i="1" s="1"/>
  <c r="H33" i="1"/>
  <c r="N97" i="5" l="1"/>
  <c r="M98" i="5" s="1"/>
  <c r="I42" i="1"/>
  <c r="G45" i="4"/>
  <c r="H45" i="4" s="1"/>
  <c r="I38" i="4"/>
  <c r="G38" i="3"/>
  <c r="H38" i="3" s="1"/>
  <c r="F31" i="3" s="1"/>
  <c r="G45" i="3"/>
  <c r="H45" i="3" s="1"/>
  <c r="G38" i="2"/>
  <c r="H38" i="2" s="1"/>
  <c r="F31" i="2" s="1"/>
  <c r="G45" i="2"/>
  <c r="H45" i="2" s="1"/>
  <c r="I34" i="1"/>
  <c r="G35" i="1" s="1"/>
  <c r="H35" i="1" s="1"/>
  <c r="O97" i="5" l="1"/>
  <c r="O98" i="5"/>
  <c r="G43" i="1"/>
  <c r="H43" i="1" s="1"/>
  <c r="I43" i="1"/>
  <c r="G44" i="1" s="1"/>
  <c r="I45" i="4"/>
  <c r="I45" i="3"/>
  <c r="I38" i="3"/>
  <c r="I38" i="2"/>
  <c r="I45" i="2"/>
  <c r="I35" i="1"/>
  <c r="N98" i="5" l="1"/>
  <c r="M99" i="5" s="1"/>
  <c r="I44" i="1"/>
  <c r="H44" i="1"/>
  <c r="G46" i="3"/>
  <c r="H46" i="3" s="1"/>
  <c r="I46" i="3"/>
  <c r="G46" i="2"/>
  <c r="H46" i="2" s="1"/>
  <c r="I46" i="2"/>
  <c r="G46" i="4"/>
  <c r="H46" i="4" s="1"/>
  <c r="G36" i="1"/>
  <c r="H36" i="1" s="1"/>
  <c r="F29" i="1" s="1"/>
  <c r="O99" i="5" l="1"/>
  <c r="G47" i="3"/>
  <c r="H47" i="3" s="1"/>
  <c r="I47" i="3"/>
  <c r="G47" i="2"/>
  <c r="H47" i="2" s="1"/>
  <c r="I46" i="4"/>
  <c r="G45" i="1"/>
  <c r="H45" i="1" s="1"/>
  <c r="G47" i="4"/>
  <c r="H47" i="4" s="1"/>
  <c r="I36" i="1"/>
  <c r="N99" i="5" l="1"/>
  <c r="G48" i="3"/>
  <c r="H48" i="3" s="1"/>
  <c r="F32" i="3" s="1"/>
  <c r="I48" i="3"/>
  <c r="I45" i="1"/>
  <c r="I47" i="2"/>
  <c r="I47" i="4"/>
  <c r="N27" i="5" l="1"/>
  <c r="G48" i="2"/>
  <c r="H48" i="2" s="1"/>
  <c r="F32" i="2" s="1"/>
  <c r="I48" i="2"/>
  <c r="G46" i="1"/>
  <c r="H46" i="1" s="1"/>
  <c r="F30" i="1" s="1"/>
  <c r="I46" i="1"/>
  <c r="G48" i="4"/>
  <c r="H48" i="4" s="1"/>
  <c r="F32" i="4" s="1"/>
  <c r="I48" i="4" l="1"/>
  <c r="O89" i="5"/>
  <c r="N89" i="5"/>
  <c r="M90" i="5" s="1"/>
  <c r="O90" i="5" l="1"/>
  <c r="N26" i="5" s="1"/>
  <c r="J29" i="5" s="1"/>
  <c r="N90" i="5"/>
  <c r="N28" i="5" l="1"/>
</calcChain>
</file>

<file path=xl/sharedStrings.xml><?xml version="1.0" encoding="utf-8"?>
<sst xmlns="http://schemas.openxmlformats.org/spreadsheetml/2006/main" count="177" uniqueCount="67">
  <si>
    <t xml:space="preserve">Salary </t>
  </si>
  <si>
    <t>Business</t>
  </si>
  <si>
    <t>Rent</t>
  </si>
  <si>
    <t>Interest</t>
  </si>
  <si>
    <t>Deductions</t>
  </si>
  <si>
    <t>Standard Deduction</t>
  </si>
  <si>
    <t>Pension</t>
  </si>
  <si>
    <t>HRA</t>
  </si>
  <si>
    <t>Interest on Housing Loan</t>
  </si>
  <si>
    <t>Section 80C</t>
  </si>
  <si>
    <t>Tuition Fees</t>
  </si>
  <si>
    <t>Tax saving MFs</t>
  </si>
  <si>
    <t>EPF contribution (self)</t>
  </si>
  <si>
    <t>PPF</t>
  </si>
  <si>
    <t>Life Insurance Premium</t>
  </si>
  <si>
    <t>Section 80D</t>
  </si>
  <si>
    <t>Rs. Annual</t>
  </si>
  <si>
    <t>Taxable Income</t>
  </si>
  <si>
    <t>Allowed</t>
  </si>
  <si>
    <t>assuming self owned house propety</t>
  </si>
  <si>
    <t>Medilclaim Premium (self)</t>
  </si>
  <si>
    <t>Old tax slabs</t>
  </si>
  <si>
    <t>Tax on this (as per old tax slabs)</t>
  </si>
  <si>
    <t>New tax slabs</t>
  </si>
  <si>
    <t>Tax as per new tax slabs</t>
  </si>
  <si>
    <t>Section 80TTA</t>
  </si>
  <si>
    <t>Medilclaim Premium (Parents)</t>
  </si>
  <si>
    <t>HRA / rent deduction</t>
  </si>
  <si>
    <t>Home Loan Principal</t>
  </si>
  <si>
    <t>lives in own house</t>
  </si>
  <si>
    <t>Salaried Beginner - looking for more disposable</t>
  </si>
  <si>
    <t>Salaried - Middle Age careered professional</t>
  </si>
  <si>
    <t>Freelancer - uncertain income</t>
  </si>
  <si>
    <t>Retired</t>
  </si>
  <si>
    <t>for simplicity, 75% of the rent paid is assumed as HRA</t>
  </si>
  <si>
    <t>Basic</t>
  </si>
  <si>
    <t>Rent paid</t>
  </si>
  <si>
    <t>Old Tax Slab OR New Tax Slab</t>
  </si>
  <si>
    <t>Actual</t>
  </si>
  <si>
    <t>Your age</t>
  </si>
  <si>
    <t>Amount / year</t>
  </si>
  <si>
    <t>School Tuition Fees</t>
  </si>
  <si>
    <t>www.unovest.co</t>
  </si>
  <si>
    <t>Difference</t>
  </si>
  <si>
    <t>OLD TAX SLABS</t>
  </si>
  <si>
    <t>NEW TAX SLABS</t>
  </si>
  <si>
    <t>WHAT SHOULD YOU DO?</t>
  </si>
  <si>
    <t>Tax Deductions</t>
  </si>
  <si>
    <t>Total Income</t>
  </si>
  <si>
    <t>NOTE</t>
  </si>
  <si>
    <t>The below model is a simplified version taking into account the most common deductions. It may not be precise</t>
  </si>
  <si>
    <t>Tax*</t>
  </si>
  <si>
    <t>The model will work only for incomes less than Rs. 50 lakhs</t>
  </si>
  <si>
    <t>Mediclaim Premium (self)</t>
  </si>
  <si>
    <t>Mediclaim Premium (Parents)</t>
  </si>
  <si>
    <t>tax deduction of interest on Bank FDs, saving accounts</t>
  </si>
  <si>
    <t>House Rent Allowance</t>
  </si>
  <si>
    <t>assuming 1 house propety</t>
  </si>
  <si>
    <t>Enter the actual numbers in the yellow coloured cells only</t>
  </si>
  <si>
    <t>*Cess and surcharge is ignored</t>
  </si>
  <si>
    <t>Section 80CCD</t>
  </si>
  <si>
    <t>NPS Tier 1 Contribution</t>
  </si>
  <si>
    <t>The new tax slabs available from Financial Year 2020-21</t>
  </si>
  <si>
    <t>These are approx calculations</t>
  </si>
  <si>
    <t>2023-24</t>
  </si>
  <si>
    <t>The slabs have been revised in Budget 2023</t>
  </si>
  <si>
    <t>Taxpayers can decide to pay tax with the new or old system and can change the mode every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</si>
</sst>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0" applyNumberFormat="1"/>
    <xf numFmtId="164" fontId="2" fillId="0" borderId="0" xfId="0" applyNumberFormat="1" applyFont="1"/>
    <xf numFmtId="9" fontId="0" fillId="0" borderId="0" xfId="0" applyNumberFormat="1"/>
    <xf numFmtId="4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2" applyFont="1"/>
    <xf numFmtId="0" fontId="8" fillId="0" borderId="0" xfId="0" applyFont="1"/>
    <xf numFmtId="0" fontId="6" fillId="2" borderId="0" xfId="0" applyFont="1" applyFill="1"/>
    <xf numFmtId="164" fontId="6" fillId="2" borderId="0" xfId="1" applyNumberFormat="1" applyFont="1" applyFill="1"/>
    <xf numFmtId="0" fontId="9" fillId="0" borderId="0" xfId="0" applyFont="1"/>
    <xf numFmtId="164" fontId="6" fillId="2" borderId="0" xfId="0" applyNumberFormat="1" applyFont="1" applyFill="1"/>
    <xf numFmtId="164" fontId="5" fillId="0" borderId="0" xfId="1" applyNumberFormat="1" applyFont="1"/>
    <xf numFmtId="164" fontId="6" fillId="0" borderId="0" xfId="1" applyNumberFormat="1" applyFont="1"/>
    <xf numFmtId="43" fontId="6" fillId="0" borderId="0" xfId="0" applyNumberFormat="1" applyFont="1"/>
    <xf numFmtId="0" fontId="9" fillId="3" borderId="0" xfId="0" applyFont="1" applyFill="1"/>
    <xf numFmtId="164" fontId="6" fillId="0" borderId="0" xfId="0" applyNumberFormat="1" applyFont="1"/>
    <xf numFmtId="164" fontId="5" fillId="0" borderId="0" xfId="0" applyNumberFormat="1" applyFont="1"/>
    <xf numFmtId="0" fontId="6" fillId="3" borderId="0" xfId="0" applyFont="1" applyFill="1"/>
    <xf numFmtId="9" fontId="6" fillId="0" borderId="0" xfId="0" applyNumberFormat="1" applyFont="1"/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0" fontId="6" fillId="6" borderId="0" xfId="0" applyFont="1" applyFill="1"/>
    <xf numFmtId="0" fontId="5" fillId="6" borderId="0" xfId="0" applyFont="1" applyFill="1"/>
    <xf numFmtId="0" fontId="5" fillId="6" borderId="0" xfId="0" applyFont="1" applyFill="1" applyAlignment="1">
      <alignment horizontal="center"/>
    </xf>
    <xf numFmtId="164" fontId="6" fillId="6" borderId="0" xfId="0" applyNumberFormat="1" applyFont="1" applyFill="1"/>
    <xf numFmtId="164" fontId="6" fillId="6" borderId="0" xfId="1" applyNumberFormat="1" applyFont="1" applyFill="1"/>
    <xf numFmtId="0" fontId="12" fillId="3" borderId="0" xfId="0" applyFont="1" applyFill="1"/>
    <xf numFmtId="0" fontId="13" fillId="3" borderId="0" xfId="0" applyFont="1" applyFill="1"/>
    <xf numFmtId="164" fontId="5" fillId="0" borderId="0" xfId="1" applyNumberFormat="1" applyFont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14" fillId="3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novest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384E1-4F38-6646-97F9-902191A8A738}">
  <dimension ref="A1:I46"/>
  <sheetViews>
    <sheetView workbookViewId="0">
      <selection activeCell="H4" sqref="H4"/>
    </sheetView>
  </sheetViews>
  <sheetFormatPr baseColWidth="10" defaultRowHeight="16" x14ac:dyDescent="0.2"/>
  <cols>
    <col min="5" max="5" width="12" bestFit="1" customWidth="1"/>
    <col min="6" max="6" width="11.5" bestFit="1" customWidth="1"/>
  </cols>
  <sheetData>
    <row r="1" spans="1:7" x14ac:dyDescent="0.2">
      <c r="A1" s="1" t="s">
        <v>33</v>
      </c>
    </row>
    <row r="3" spans="1:7" x14ac:dyDescent="0.2">
      <c r="F3" t="s">
        <v>16</v>
      </c>
    </row>
    <row r="4" spans="1:7" x14ac:dyDescent="0.2">
      <c r="C4" t="s">
        <v>0</v>
      </c>
      <c r="F4" s="3">
        <v>0</v>
      </c>
    </row>
    <row r="5" spans="1:7" x14ac:dyDescent="0.2">
      <c r="C5" t="s">
        <v>1</v>
      </c>
      <c r="F5" s="3">
        <v>0</v>
      </c>
    </row>
    <row r="6" spans="1:7" x14ac:dyDescent="0.2">
      <c r="C6" t="s">
        <v>2</v>
      </c>
      <c r="F6" s="3">
        <v>0</v>
      </c>
    </row>
    <row r="7" spans="1:7" x14ac:dyDescent="0.2">
      <c r="C7" t="s">
        <v>6</v>
      </c>
      <c r="F7" s="3">
        <f>55000*12+20000*12</f>
        <v>900000</v>
      </c>
    </row>
    <row r="8" spans="1:7" x14ac:dyDescent="0.2">
      <c r="C8" t="s">
        <v>3</v>
      </c>
      <c r="F8" s="3">
        <f>1000000*11%</f>
        <v>110000</v>
      </c>
    </row>
    <row r="9" spans="1:7" x14ac:dyDescent="0.2">
      <c r="F9" s="4">
        <f>SUM(F4:F8)</f>
        <v>1010000</v>
      </c>
    </row>
    <row r="10" spans="1:7" x14ac:dyDescent="0.2">
      <c r="F10" s="4"/>
    </row>
    <row r="11" spans="1:7" x14ac:dyDescent="0.2">
      <c r="C11" s="1" t="s">
        <v>4</v>
      </c>
      <c r="E11" s="3"/>
      <c r="F11" s="1" t="s">
        <v>18</v>
      </c>
    </row>
    <row r="12" spans="1:7" x14ac:dyDescent="0.2">
      <c r="C12" t="s">
        <v>5</v>
      </c>
      <c r="F12" s="3">
        <v>50000</v>
      </c>
    </row>
    <row r="13" spans="1:7" x14ac:dyDescent="0.2">
      <c r="C13" t="s">
        <v>7</v>
      </c>
      <c r="E13" s="3">
        <v>0</v>
      </c>
      <c r="F13" s="3">
        <f>E13*75%</f>
        <v>0</v>
      </c>
      <c r="G13" t="s">
        <v>34</v>
      </c>
    </row>
    <row r="14" spans="1:7" x14ac:dyDescent="0.2">
      <c r="C14" t="s">
        <v>8</v>
      </c>
      <c r="E14" s="3">
        <v>0</v>
      </c>
      <c r="F14" s="3">
        <f>IF(E14&gt;200000,200000,E14)</f>
        <v>0</v>
      </c>
      <c r="G14" s="2" t="s">
        <v>19</v>
      </c>
    </row>
    <row r="15" spans="1:7" x14ac:dyDescent="0.2">
      <c r="E15" s="3"/>
    </row>
    <row r="16" spans="1:7" x14ac:dyDescent="0.2">
      <c r="C16" s="2" t="s">
        <v>9</v>
      </c>
      <c r="E16" s="3"/>
    </row>
    <row r="17" spans="3:9" x14ac:dyDescent="0.2">
      <c r="C17" t="s">
        <v>10</v>
      </c>
      <c r="E17" s="3">
        <v>0</v>
      </c>
    </row>
    <row r="18" spans="3:9" x14ac:dyDescent="0.2">
      <c r="C18" t="s">
        <v>11</v>
      </c>
      <c r="E18" s="3">
        <v>0</v>
      </c>
    </row>
    <row r="19" spans="3:9" x14ac:dyDescent="0.2">
      <c r="C19" t="s">
        <v>12</v>
      </c>
      <c r="E19" s="3">
        <v>0</v>
      </c>
    </row>
    <row r="20" spans="3:9" x14ac:dyDescent="0.2">
      <c r="C20" t="s">
        <v>13</v>
      </c>
      <c r="E20" s="3">
        <v>150000</v>
      </c>
    </row>
    <row r="21" spans="3:9" x14ac:dyDescent="0.2">
      <c r="C21" t="s">
        <v>14</v>
      </c>
      <c r="E21" s="3">
        <v>150000</v>
      </c>
    </row>
    <row r="22" spans="3:9" x14ac:dyDescent="0.2">
      <c r="D22" s="1" t="s">
        <v>18</v>
      </c>
      <c r="F22" s="4">
        <f>IF(SUM(E17:E21)&gt;150000,150000,SUM(E17:E21))</f>
        <v>150000</v>
      </c>
    </row>
    <row r="23" spans="3:9" x14ac:dyDescent="0.2">
      <c r="C23" s="2" t="s">
        <v>15</v>
      </c>
      <c r="E23" s="3"/>
    </row>
    <row r="24" spans="3:9" x14ac:dyDescent="0.2">
      <c r="C24" t="s">
        <v>20</v>
      </c>
      <c r="E24" s="3">
        <v>0</v>
      </c>
    </row>
    <row r="25" spans="3:9" x14ac:dyDescent="0.2">
      <c r="E25" s="6"/>
      <c r="F25" s="6"/>
    </row>
    <row r="26" spans="3:9" x14ac:dyDescent="0.2">
      <c r="C26" t="s">
        <v>25</v>
      </c>
      <c r="E26" s="5">
        <v>5000</v>
      </c>
      <c r="F26" s="4">
        <f>IF(E26&gt;10000,10000,E26)</f>
        <v>5000</v>
      </c>
    </row>
    <row r="28" spans="3:9" x14ac:dyDescent="0.2">
      <c r="C28" s="1" t="s">
        <v>17</v>
      </c>
      <c r="E28" s="6"/>
      <c r="F28" s="6">
        <f>F9-SUM(F12:F26)</f>
        <v>805000</v>
      </c>
    </row>
    <row r="29" spans="3:9" x14ac:dyDescent="0.2">
      <c r="C29" s="1" t="s">
        <v>22</v>
      </c>
      <c r="F29" s="4">
        <f>SUM(H33:H36)</f>
        <v>71000.150000000009</v>
      </c>
    </row>
    <row r="30" spans="3:9" x14ac:dyDescent="0.2">
      <c r="C30" s="1" t="s">
        <v>24</v>
      </c>
      <c r="F30" s="4">
        <f>SUM(H40:H46)</f>
        <v>61000.05</v>
      </c>
    </row>
    <row r="32" spans="3:9" x14ac:dyDescent="0.2">
      <c r="C32" s="1" t="s">
        <v>21</v>
      </c>
      <c r="I32" s="6">
        <f>F28</f>
        <v>805000</v>
      </c>
    </row>
    <row r="33" spans="3:9" x14ac:dyDescent="0.2">
      <c r="D33">
        <v>0</v>
      </c>
      <c r="E33">
        <v>300000</v>
      </c>
      <c r="F33" s="7">
        <v>0</v>
      </c>
      <c r="G33">
        <f>IF(I32&gt;E33,E33,I32)</f>
        <v>300000</v>
      </c>
      <c r="H33">
        <f>G33*F33</f>
        <v>0</v>
      </c>
      <c r="I33" s="5">
        <f>I32-G33</f>
        <v>505000</v>
      </c>
    </row>
    <row r="34" spans="3:9" x14ac:dyDescent="0.2">
      <c r="D34">
        <v>300001</v>
      </c>
      <c r="E34">
        <v>500000</v>
      </c>
      <c r="F34" s="7">
        <v>0.05</v>
      </c>
      <c r="G34">
        <f>IF(I33&gt;E34,E34-D34,I33)</f>
        <v>199999</v>
      </c>
      <c r="H34">
        <f>G34*F34</f>
        <v>9999.9500000000007</v>
      </c>
      <c r="I34" s="5">
        <f>I33-G34</f>
        <v>305001</v>
      </c>
    </row>
    <row r="35" spans="3:9" x14ac:dyDescent="0.2">
      <c r="D35">
        <v>500001</v>
      </c>
      <c r="E35">
        <v>1000000</v>
      </c>
      <c r="F35" s="7">
        <v>0.2</v>
      </c>
      <c r="G35">
        <f>IF(I34&gt;E35,E35-D35,I34)</f>
        <v>305001</v>
      </c>
      <c r="H35">
        <f t="shared" ref="H35:H36" si="0">G35*F35</f>
        <v>61000.200000000004</v>
      </c>
      <c r="I35" s="5">
        <f>I34-G35</f>
        <v>0</v>
      </c>
    </row>
    <row r="36" spans="3:9" x14ac:dyDescent="0.2">
      <c r="D36">
        <v>1000001</v>
      </c>
      <c r="E36">
        <v>5000000</v>
      </c>
      <c r="F36" s="7">
        <v>0.3</v>
      </c>
      <c r="G36">
        <f>IF(I35&gt;E36,E36-D36,I35)</f>
        <v>0</v>
      </c>
      <c r="H36">
        <f t="shared" si="0"/>
        <v>0</v>
      </c>
      <c r="I36" s="5">
        <f>I35-G36</f>
        <v>0</v>
      </c>
    </row>
    <row r="39" spans="3:9" x14ac:dyDescent="0.2">
      <c r="C39" s="1" t="s">
        <v>23</v>
      </c>
      <c r="I39" s="6">
        <f>F9</f>
        <v>1010000</v>
      </c>
    </row>
    <row r="40" spans="3:9" x14ac:dyDescent="0.2">
      <c r="D40">
        <v>0</v>
      </c>
      <c r="E40">
        <v>300000</v>
      </c>
      <c r="F40" s="7">
        <v>0</v>
      </c>
      <c r="G40">
        <f>IF(I39&gt;E40,E40,I39)</f>
        <v>300000</v>
      </c>
      <c r="H40">
        <f>G40*F40</f>
        <v>0</v>
      </c>
      <c r="I40" s="5">
        <f>I39-G40</f>
        <v>710000</v>
      </c>
    </row>
    <row r="41" spans="3:9" x14ac:dyDescent="0.2">
      <c r="D41">
        <v>300001</v>
      </c>
      <c r="E41">
        <v>500000</v>
      </c>
      <c r="F41" s="7">
        <v>0.05</v>
      </c>
      <c r="G41">
        <f>IF(I40&gt;E41,E41-D41,I40)</f>
        <v>199999</v>
      </c>
      <c r="H41">
        <f>G41*F41</f>
        <v>9999.9500000000007</v>
      </c>
      <c r="I41" s="5">
        <f>I40-G41</f>
        <v>510001</v>
      </c>
    </row>
    <row r="42" spans="3:9" x14ac:dyDescent="0.2">
      <c r="D42">
        <v>500001</v>
      </c>
      <c r="E42">
        <v>750000</v>
      </c>
      <c r="F42" s="7">
        <v>0.1</v>
      </c>
      <c r="G42">
        <f>IF(I41&gt;E42,E42-D42,I41)</f>
        <v>510001</v>
      </c>
      <c r="H42">
        <f t="shared" ref="H42:H43" si="1">G42*F42</f>
        <v>51000.100000000006</v>
      </c>
      <c r="I42" s="5">
        <f>I41-G42</f>
        <v>0</v>
      </c>
    </row>
    <row r="43" spans="3:9" x14ac:dyDescent="0.2">
      <c r="D43">
        <v>750001</v>
      </c>
      <c r="E43">
        <v>1000000</v>
      </c>
      <c r="F43" s="7">
        <v>0.15</v>
      </c>
      <c r="G43">
        <f>IF(I42&gt;E43,E43-D43,I42)</f>
        <v>0</v>
      </c>
      <c r="H43">
        <f t="shared" si="1"/>
        <v>0</v>
      </c>
      <c r="I43" s="5">
        <f>I42-G43</f>
        <v>0</v>
      </c>
    </row>
    <row r="44" spans="3:9" x14ac:dyDescent="0.2">
      <c r="D44">
        <v>1000001</v>
      </c>
      <c r="E44">
        <v>1250000</v>
      </c>
      <c r="F44" s="7">
        <v>0.2</v>
      </c>
      <c r="G44">
        <f t="shared" ref="G44:G46" si="2">IF(I43&gt;E44,E44-D44,I43)</f>
        <v>0</v>
      </c>
      <c r="H44">
        <f t="shared" ref="H44:H46" si="3">G44*F44</f>
        <v>0</v>
      </c>
      <c r="I44" s="5">
        <f t="shared" ref="I44:I46" si="4">I43-G44</f>
        <v>0</v>
      </c>
    </row>
    <row r="45" spans="3:9" x14ac:dyDescent="0.2">
      <c r="D45">
        <v>1250001</v>
      </c>
      <c r="E45">
        <v>1500000</v>
      </c>
      <c r="F45" s="7">
        <v>0.25</v>
      </c>
      <c r="G45">
        <f t="shared" si="2"/>
        <v>0</v>
      </c>
      <c r="H45">
        <f t="shared" si="3"/>
        <v>0</v>
      </c>
      <c r="I45" s="5">
        <f t="shared" si="4"/>
        <v>0</v>
      </c>
    </row>
    <row r="46" spans="3:9" x14ac:dyDescent="0.2">
      <c r="D46">
        <v>1500001</v>
      </c>
      <c r="E46">
        <v>5000000</v>
      </c>
      <c r="F46" s="7">
        <v>0.3</v>
      </c>
      <c r="G46">
        <f t="shared" si="2"/>
        <v>0</v>
      </c>
      <c r="H46">
        <f t="shared" si="3"/>
        <v>0</v>
      </c>
      <c r="I46" s="5">
        <f t="shared" si="4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6E04-5AE3-CF4D-B753-904970DCFE99}">
  <dimension ref="A1:I48"/>
  <sheetViews>
    <sheetView workbookViewId="0"/>
  </sheetViews>
  <sheetFormatPr baseColWidth="10" defaultRowHeight="16" x14ac:dyDescent="0.2"/>
  <cols>
    <col min="5" max="5" width="12" bestFit="1" customWidth="1"/>
    <col min="6" max="6" width="11.5" bestFit="1" customWidth="1"/>
  </cols>
  <sheetData>
    <row r="1" spans="1:7" x14ac:dyDescent="0.2">
      <c r="A1" s="1" t="s">
        <v>32</v>
      </c>
    </row>
    <row r="3" spans="1:7" x14ac:dyDescent="0.2">
      <c r="F3" t="s">
        <v>16</v>
      </c>
    </row>
    <row r="4" spans="1:7" x14ac:dyDescent="0.2">
      <c r="C4" t="s">
        <v>0</v>
      </c>
      <c r="F4" s="3">
        <v>0</v>
      </c>
    </row>
    <row r="5" spans="1:7" x14ac:dyDescent="0.2">
      <c r="C5" t="s">
        <v>1</v>
      </c>
      <c r="F5" s="3">
        <v>1500000</v>
      </c>
    </row>
    <row r="6" spans="1:7" x14ac:dyDescent="0.2">
      <c r="C6" t="s">
        <v>2</v>
      </c>
      <c r="F6" s="3">
        <v>0</v>
      </c>
    </row>
    <row r="7" spans="1:7" x14ac:dyDescent="0.2">
      <c r="C7" t="s">
        <v>6</v>
      </c>
      <c r="F7" s="3">
        <v>0</v>
      </c>
    </row>
    <row r="8" spans="1:7" x14ac:dyDescent="0.2">
      <c r="C8" t="s">
        <v>3</v>
      </c>
      <c r="F8" s="3">
        <v>0</v>
      </c>
    </row>
    <row r="9" spans="1:7" x14ac:dyDescent="0.2">
      <c r="F9" s="4">
        <f>SUM(F4:F8)</f>
        <v>1500000</v>
      </c>
    </row>
    <row r="10" spans="1:7" x14ac:dyDescent="0.2">
      <c r="F10" s="4"/>
    </row>
    <row r="11" spans="1:7" x14ac:dyDescent="0.2">
      <c r="C11" s="1" t="s">
        <v>4</v>
      </c>
      <c r="E11" s="3"/>
      <c r="F11" s="1" t="s">
        <v>18</v>
      </c>
    </row>
    <row r="12" spans="1:7" x14ac:dyDescent="0.2">
      <c r="C12" t="s">
        <v>5</v>
      </c>
      <c r="F12" s="3">
        <v>50000</v>
      </c>
    </row>
    <row r="13" spans="1:7" x14ac:dyDescent="0.2">
      <c r="C13" t="s">
        <v>27</v>
      </c>
      <c r="E13" s="3">
        <v>60000</v>
      </c>
      <c r="F13" s="3">
        <f>E13</f>
        <v>60000</v>
      </c>
    </row>
    <row r="14" spans="1:7" x14ac:dyDescent="0.2">
      <c r="C14" t="s">
        <v>8</v>
      </c>
      <c r="E14" s="3">
        <v>160000</v>
      </c>
      <c r="F14" s="3">
        <f>IF(E14&gt;200000,200000,E14)</f>
        <v>160000</v>
      </c>
      <c r="G14" s="2" t="s">
        <v>19</v>
      </c>
    </row>
    <row r="15" spans="1:7" x14ac:dyDescent="0.2">
      <c r="E15" s="3"/>
    </row>
    <row r="16" spans="1:7" x14ac:dyDescent="0.2">
      <c r="C16" s="2" t="s">
        <v>9</v>
      </c>
      <c r="E16" s="3"/>
    </row>
    <row r="17" spans="3:6" x14ac:dyDescent="0.2">
      <c r="C17" t="s">
        <v>10</v>
      </c>
      <c r="E17" s="3">
        <v>0</v>
      </c>
    </row>
    <row r="18" spans="3:6" x14ac:dyDescent="0.2">
      <c r="C18" t="s">
        <v>28</v>
      </c>
      <c r="E18" s="3">
        <v>80000</v>
      </c>
    </row>
    <row r="19" spans="3:6" x14ac:dyDescent="0.2">
      <c r="C19" t="s">
        <v>11</v>
      </c>
      <c r="E19" s="3">
        <v>25000</v>
      </c>
    </row>
    <row r="20" spans="3:6" x14ac:dyDescent="0.2">
      <c r="C20" t="s">
        <v>12</v>
      </c>
      <c r="E20" s="3">
        <v>0</v>
      </c>
    </row>
    <row r="21" spans="3:6" x14ac:dyDescent="0.2">
      <c r="C21" t="s">
        <v>13</v>
      </c>
      <c r="E21" s="3">
        <v>0</v>
      </c>
    </row>
    <row r="22" spans="3:6" x14ac:dyDescent="0.2">
      <c r="C22" t="s">
        <v>14</v>
      </c>
      <c r="E22" s="3">
        <v>30000</v>
      </c>
    </row>
    <row r="23" spans="3:6" x14ac:dyDescent="0.2">
      <c r="D23" s="1" t="s">
        <v>18</v>
      </c>
      <c r="F23" s="4">
        <f>IF(SUM(E17:E22)&gt;150000,150000,SUM(E17:E22))</f>
        <v>135000</v>
      </c>
    </row>
    <row r="24" spans="3:6" x14ac:dyDescent="0.2">
      <c r="C24" s="2" t="s">
        <v>15</v>
      </c>
      <c r="E24" s="3"/>
    </row>
    <row r="25" spans="3:6" x14ac:dyDescent="0.2">
      <c r="C25" t="s">
        <v>20</v>
      </c>
      <c r="E25" s="3">
        <v>15000</v>
      </c>
      <c r="F25" s="6">
        <f>E25</f>
        <v>15000</v>
      </c>
    </row>
    <row r="26" spans="3:6" x14ac:dyDescent="0.2">
      <c r="C26" t="s">
        <v>26</v>
      </c>
      <c r="E26" s="5">
        <v>40000</v>
      </c>
      <c r="F26" s="6">
        <f>E26</f>
        <v>40000</v>
      </c>
    </row>
    <row r="27" spans="3:6" x14ac:dyDescent="0.2">
      <c r="E27" s="6"/>
      <c r="F27" s="6"/>
    </row>
    <row r="28" spans="3:6" x14ac:dyDescent="0.2">
      <c r="C28" t="s">
        <v>25</v>
      </c>
      <c r="E28" s="5">
        <v>5000</v>
      </c>
      <c r="F28" s="4">
        <f>IF(E28&gt;10000,10000,E28)</f>
        <v>5000</v>
      </c>
    </row>
    <row r="30" spans="3:6" x14ac:dyDescent="0.2">
      <c r="C30" s="1" t="s">
        <v>17</v>
      </c>
      <c r="E30" s="6"/>
      <c r="F30" s="6">
        <f>F9-SUM(F12:F28)</f>
        <v>1035000</v>
      </c>
    </row>
    <row r="31" spans="3:6" x14ac:dyDescent="0.2">
      <c r="C31" s="1" t="s">
        <v>22</v>
      </c>
      <c r="F31" s="4">
        <f>SUM(H35:H38)</f>
        <v>117000.15000000001</v>
      </c>
    </row>
    <row r="32" spans="3:6" x14ac:dyDescent="0.2">
      <c r="C32" s="1" t="s">
        <v>24</v>
      </c>
      <c r="F32" s="4">
        <f>SUM(H42:H48)</f>
        <v>147500.15000000002</v>
      </c>
    </row>
    <row r="34" spans="3:9" x14ac:dyDescent="0.2">
      <c r="C34" s="1" t="s">
        <v>21</v>
      </c>
      <c r="I34" s="6">
        <f>F30</f>
        <v>1035000</v>
      </c>
    </row>
    <row r="35" spans="3:9" x14ac:dyDescent="0.2">
      <c r="D35">
        <v>0</v>
      </c>
      <c r="E35">
        <v>300000</v>
      </c>
      <c r="F35" s="7">
        <v>0</v>
      </c>
      <c r="G35">
        <f>IF(I34&gt;E35,E35,I34)</f>
        <v>300000</v>
      </c>
      <c r="H35">
        <f>G35*F35</f>
        <v>0</v>
      </c>
      <c r="I35" s="5">
        <f>I34-G35</f>
        <v>735000</v>
      </c>
    </row>
    <row r="36" spans="3:9" x14ac:dyDescent="0.2">
      <c r="D36">
        <v>300001</v>
      </c>
      <c r="E36">
        <v>500000</v>
      </c>
      <c r="F36" s="7">
        <v>0.05</v>
      </c>
      <c r="G36">
        <f>IF(I35&gt;E36,E36-D36,I35)</f>
        <v>199999</v>
      </c>
      <c r="H36">
        <f>G36*F36</f>
        <v>9999.9500000000007</v>
      </c>
      <c r="I36" s="5">
        <f>I35-G36</f>
        <v>535001</v>
      </c>
    </row>
    <row r="37" spans="3:9" x14ac:dyDescent="0.2">
      <c r="D37">
        <v>500001</v>
      </c>
      <c r="E37">
        <v>1000000</v>
      </c>
      <c r="F37" s="7">
        <v>0.2</v>
      </c>
      <c r="G37">
        <f>IF(I36&gt;E37,E37-D37,I36)</f>
        <v>535001</v>
      </c>
      <c r="H37">
        <f t="shared" ref="H37:H38" si="0">G37*F37</f>
        <v>107000.20000000001</v>
      </c>
      <c r="I37" s="5">
        <f>I36-G37</f>
        <v>0</v>
      </c>
    </row>
    <row r="38" spans="3:9" x14ac:dyDescent="0.2">
      <c r="D38">
        <v>1000001</v>
      </c>
      <c r="E38">
        <v>5000000</v>
      </c>
      <c r="F38" s="7">
        <v>0.3</v>
      </c>
      <c r="G38">
        <f>IF(I37&gt;E38,E38-D38,I37)</f>
        <v>0</v>
      </c>
      <c r="H38">
        <f t="shared" si="0"/>
        <v>0</v>
      </c>
      <c r="I38" s="5">
        <f>I37-G38</f>
        <v>0</v>
      </c>
    </row>
    <row r="41" spans="3:9" x14ac:dyDescent="0.2">
      <c r="C41" s="1" t="s">
        <v>23</v>
      </c>
      <c r="I41" s="6">
        <f>F9</f>
        <v>1500000</v>
      </c>
    </row>
    <row r="42" spans="3:9" x14ac:dyDescent="0.2">
      <c r="D42">
        <v>0</v>
      </c>
      <c r="E42">
        <v>300000</v>
      </c>
      <c r="F42" s="7">
        <v>0</v>
      </c>
      <c r="G42">
        <f>IF(I41&gt;E42,E42,I41)</f>
        <v>300000</v>
      </c>
      <c r="H42">
        <f>G42*F42</f>
        <v>0</v>
      </c>
      <c r="I42" s="5">
        <f>I41-G42</f>
        <v>1200000</v>
      </c>
    </row>
    <row r="43" spans="3:9" x14ac:dyDescent="0.2">
      <c r="D43">
        <v>300001</v>
      </c>
      <c r="E43">
        <v>500000</v>
      </c>
      <c r="F43" s="7">
        <v>0.05</v>
      </c>
      <c r="G43">
        <f>IF(I42&gt;E43,E43-D43,I42)</f>
        <v>199999</v>
      </c>
      <c r="H43">
        <f>G43*F43</f>
        <v>9999.9500000000007</v>
      </c>
      <c r="I43" s="5">
        <f>I42-G43</f>
        <v>1000001</v>
      </c>
    </row>
    <row r="44" spans="3:9" x14ac:dyDescent="0.2">
      <c r="D44">
        <v>500001</v>
      </c>
      <c r="E44">
        <v>750000</v>
      </c>
      <c r="F44" s="7">
        <v>0.1</v>
      </c>
      <c r="G44">
        <f>IF(I43&gt;E44,E44-D44,I43)</f>
        <v>249999</v>
      </c>
      <c r="H44">
        <f t="shared" ref="H44:H45" si="1">G44*F44</f>
        <v>24999.9</v>
      </c>
      <c r="I44" s="5">
        <f>I43-G44</f>
        <v>750002</v>
      </c>
    </row>
    <row r="45" spans="3:9" x14ac:dyDescent="0.2">
      <c r="D45">
        <v>750001</v>
      </c>
      <c r="E45">
        <v>1000000</v>
      </c>
      <c r="F45" s="7">
        <v>0.15</v>
      </c>
      <c r="G45">
        <f>IF(I44&gt;E45,E45-D45,I44)</f>
        <v>750002</v>
      </c>
      <c r="H45">
        <f t="shared" si="1"/>
        <v>112500.3</v>
      </c>
      <c r="I45" s="5">
        <f>I44-G45</f>
        <v>0</v>
      </c>
    </row>
    <row r="46" spans="3:9" x14ac:dyDescent="0.2">
      <c r="D46">
        <v>1000001</v>
      </c>
      <c r="E46">
        <v>1250000</v>
      </c>
      <c r="F46" s="7">
        <v>0.2</v>
      </c>
      <c r="G46">
        <f t="shared" ref="G46:G48" si="2">IF(I45&gt;E46,E46-D46,I45)</f>
        <v>0</v>
      </c>
      <c r="H46">
        <f t="shared" ref="H46:H48" si="3">G46*F46</f>
        <v>0</v>
      </c>
      <c r="I46" s="5">
        <f t="shared" ref="I46:I48" si="4">I45-G46</f>
        <v>0</v>
      </c>
    </row>
    <row r="47" spans="3:9" x14ac:dyDescent="0.2">
      <c r="D47">
        <v>1250001</v>
      </c>
      <c r="E47">
        <v>1500000</v>
      </c>
      <c r="F47" s="7">
        <v>0.25</v>
      </c>
      <c r="G47">
        <f t="shared" si="2"/>
        <v>0</v>
      </c>
      <c r="H47">
        <f t="shared" si="3"/>
        <v>0</v>
      </c>
      <c r="I47" s="5">
        <f t="shared" si="4"/>
        <v>0</v>
      </c>
    </row>
    <row r="48" spans="3:9" x14ac:dyDescent="0.2">
      <c r="D48">
        <v>1500001</v>
      </c>
      <c r="E48">
        <v>5000000</v>
      </c>
      <c r="F48" s="7">
        <v>0.3</v>
      </c>
      <c r="G48">
        <f t="shared" si="2"/>
        <v>0</v>
      </c>
      <c r="H48">
        <f t="shared" si="3"/>
        <v>0</v>
      </c>
      <c r="I48" s="5">
        <f t="shared" si="4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9E6C3-F9F4-7B4F-B92F-AEEC24143835}">
  <dimension ref="A1:I48"/>
  <sheetViews>
    <sheetView workbookViewId="0">
      <selection activeCell="H4" sqref="H4:I5"/>
    </sheetView>
  </sheetViews>
  <sheetFormatPr baseColWidth="10" defaultRowHeight="16" x14ac:dyDescent="0.2"/>
  <cols>
    <col min="5" max="5" width="12" bestFit="1" customWidth="1"/>
    <col min="6" max="6" width="11.5" bestFit="1" customWidth="1"/>
  </cols>
  <sheetData>
    <row r="1" spans="1:9" x14ac:dyDescent="0.2">
      <c r="A1" s="1" t="s">
        <v>30</v>
      </c>
    </row>
    <row r="3" spans="1:9" x14ac:dyDescent="0.2">
      <c r="F3" t="s">
        <v>16</v>
      </c>
    </row>
    <row r="4" spans="1:9" x14ac:dyDescent="0.2">
      <c r="C4" t="s">
        <v>0</v>
      </c>
      <c r="F4" s="3">
        <v>1000000</v>
      </c>
      <c r="H4" s="2" t="s">
        <v>35</v>
      </c>
      <c r="I4" s="5">
        <f>F4*40%</f>
        <v>400000</v>
      </c>
    </row>
    <row r="5" spans="1:9" x14ac:dyDescent="0.2">
      <c r="C5" t="s">
        <v>1</v>
      </c>
      <c r="F5" s="3">
        <v>0</v>
      </c>
      <c r="H5" s="2" t="s">
        <v>7</v>
      </c>
      <c r="I5" s="5">
        <f>I4/2</f>
        <v>200000</v>
      </c>
    </row>
    <row r="6" spans="1:9" x14ac:dyDescent="0.2">
      <c r="C6" t="s">
        <v>2</v>
      </c>
      <c r="F6" s="3">
        <v>0</v>
      </c>
    </row>
    <row r="7" spans="1:9" x14ac:dyDescent="0.2">
      <c r="C7" t="s">
        <v>6</v>
      </c>
      <c r="F7" s="3">
        <v>0</v>
      </c>
    </row>
    <row r="8" spans="1:9" x14ac:dyDescent="0.2">
      <c r="C8" t="s">
        <v>3</v>
      </c>
      <c r="F8" s="3">
        <v>0</v>
      </c>
    </row>
    <row r="9" spans="1:9" x14ac:dyDescent="0.2">
      <c r="F9" s="4">
        <f>SUM(F4:F8)</f>
        <v>1000000</v>
      </c>
    </row>
    <row r="10" spans="1:9" x14ac:dyDescent="0.2">
      <c r="F10" s="4"/>
    </row>
    <row r="11" spans="1:9" x14ac:dyDescent="0.2">
      <c r="C11" s="1" t="s">
        <v>4</v>
      </c>
      <c r="E11" s="3"/>
      <c r="F11" s="1" t="s">
        <v>18</v>
      </c>
    </row>
    <row r="12" spans="1:9" x14ac:dyDescent="0.2">
      <c r="C12" t="s">
        <v>5</v>
      </c>
      <c r="F12" s="3">
        <v>50000</v>
      </c>
    </row>
    <row r="13" spans="1:9" x14ac:dyDescent="0.2">
      <c r="C13" t="s">
        <v>27</v>
      </c>
      <c r="E13" s="3">
        <v>0</v>
      </c>
      <c r="F13" s="3">
        <f>E13*75%</f>
        <v>0</v>
      </c>
      <c r="G13" t="s">
        <v>29</v>
      </c>
    </row>
    <row r="14" spans="1:9" x14ac:dyDescent="0.2">
      <c r="C14" t="s">
        <v>8</v>
      </c>
      <c r="E14" s="3">
        <v>0</v>
      </c>
      <c r="F14" s="3">
        <f>IF(E14&gt;200000,200000,E14)</f>
        <v>0</v>
      </c>
      <c r="G14" s="2" t="s">
        <v>19</v>
      </c>
    </row>
    <row r="15" spans="1:9" x14ac:dyDescent="0.2">
      <c r="E15" s="3"/>
    </row>
    <row r="16" spans="1:9" x14ac:dyDescent="0.2">
      <c r="C16" s="2" t="s">
        <v>9</v>
      </c>
      <c r="E16" s="3"/>
    </row>
    <row r="17" spans="3:6" x14ac:dyDescent="0.2">
      <c r="C17" t="s">
        <v>10</v>
      </c>
      <c r="E17" s="3">
        <v>0</v>
      </c>
    </row>
    <row r="18" spans="3:6" x14ac:dyDescent="0.2">
      <c r="C18" t="s">
        <v>28</v>
      </c>
      <c r="E18" s="3">
        <v>0</v>
      </c>
    </row>
    <row r="19" spans="3:6" x14ac:dyDescent="0.2">
      <c r="C19" t="s">
        <v>11</v>
      </c>
      <c r="E19" s="3">
        <v>0</v>
      </c>
    </row>
    <row r="20" spans="3:6" x14ac:dyDescent="0.2">
      <c r="C20" t="s">
        <v>12</v>
      </c>
      <c r="E20" s="3">
        <v>50000</v>
      </c>
    </row>
    <row r="21" spans="3:6" x14ac:dyDescent="0.2">
      <c r="C21" t="s">
        <v>13</v>
      </c>
      <c r="E21" s="3">
        <v>0</v>
      </c>
    </row>
    <row r="22" spans="3:6" x14ac:dyDescent="0.2">
      <c r="C22" t="s">
        <v>14</v>
      </c>
      <c r="E22" s="3">
        <v>10000</v>
      </c>
    </row>
    <row r="23" spans="3:6" x14ac:dyDescent="0.2">
      <c r="D23" s="1" t="s">
        <v>18</v>
      </c>
      <c r="F23" s="4">
        <f>IF(SUM(E17:E22)&gt;150000,150000,SUM(E17:E22))</f>
        <v>60000</v>
      </c>
    </row>
    <row r="24" spans="3:6" x14ac:dyDescent="0.2">
      <c r="C24" s="2" t="s">
        <v>15</v>
      </c>
      <c r="E24" s="3"/>
    </row>
    <row r="25" spans="3:6" x14ac:dyDescent="0.2">
      <c r="C25" t="s">
        <v>20</v>
      </c>
      <c r="E25" s="3">
        <v>5000</v>
      </c>
      <c r="F25" s="6">
        <f>E25</f>
        <v>5000</v>
      </c>
    </row>
    <row r="26" spans="3:6" x14ac:dyDescent="0.2">
      <c r="C26" t="s">
        <v>26</v>
      </c>
      <c r="E26" s="5">
        <v>0</v>
      </c>
      <c r="F26" s="6">
        <f>E26</f>
        <v>0</v>
      </c>
    </row>
    <row r="27" spans="3:6" x14ac:dyDescent="0.2">
      <c r="E27" s="6"/>
      <c r="F27" s="6"/>
    </row>
    <row r="28" spans="3:6" x14ac:dyDescent="0.2">
      <c r="C28" t="s">
        <v>25</v>
      </c>
      <c r="E28" s="5">
        <v>1000</v>
      </c>
      <c r="F28" s="4">
        <f>IF(E28&gt;10000,10000,E28)</f>
        <v>1000</v>
      </c>
    </row>
    <row r="30" spans="3:6" x14ac:dyDescent="0.2">
      <c r="C30" s="1" t="s">
        <v>17</v>
      </c>
      <c r="E30" s="6"/>
      <c r="F30" s="6">
        <f>F9-SUM(F12:F28)</f>
        <v>884000</v>
      </c>
    </row>
    <row r="31" spans="3:6" x14ac:dyDescent="0.2">
      <c r="C31" s="1" t="s">
        <v>22</v>
      </c>
      <c r="F31" s="4">
        <f>SUM(H35:H38)</f>
        <v>86800.15</v>
      </c>
    </row>
    <row r="32" spans="3:6" x14ac:dyDescent="0.2">
      <c r="C32" s="1" t="s">
        <v>24</v>
      </c>
      <c r="F32" s="4">
        <f>SUM(H42:H48)</f>
        <v>60000.05</v>
      </c>
    </row>
    <row r="34" spans="3:9" x14ac:dyDescent="0.2">
      <c r="C34" s="1" t="s">
        <v>21</v>
      </c>
      <c r="I34" s="6">
        <f>F30</f>
        <v>884000</v>
      </c>
    </row>
    <row r="35" spans="3:9" x14ac:dyDescent="0.2">
      <c r="D35">
        <v>0</v>
      </c>
      <c r="E35">
        <v>300000</v>
      </c>
      <c r="F35" s="7">
        <v>0</v>
      </c>
      <c r="G35">
        <f>IF(I34&gt;E35,E35,I34)</f>
        <v>300000</v>
      </c>
      <c r="H35">
        <f>G35*F35</f>
        <v>0</v>
      </c>
      <c r="I35" s="5">
        <f>I34-G35</f>
        <v>584000</v>
      </c>
    </row>
    <row r="36" spans="3:9" x14ac:dyDescent="0.2">
      <c r="D36">
        <v>300001</v>
      </c>
      <c r="E36">
        <v>500000</v>
      </c>
      <c r="F36" s="7">
        <v>0.05</v>
      </c>
      <c r="G36">
        <f>IF(I35&gt;E36,E36-D36,I35)</f>
        <v>199999</v>
      </c>
      <c r="H36">
        <f>G36*F36</f>
        <v>9999.9500000000007</v>
      </c>
      <c r="I36" s="5">
        <f>I35-G36</f>
        <v>384001</v>
      </c>
    </row>
    <row r="37" spans="3:9" x14ac:dyDescent="0.2">
      <c r="D37">
        <v>500001</v>
      </c>
      <c r="E37">
        <v>1000000</v>
      </c>
      <c r="F37" s="7">
        <v>0.2</v>
      </c>
      <c r="G37">
        <f>IF(I36&gt;E37,E37-D37,I36)</f>
        <v>384001</v>
      </c>
      <c r="H37">
        <f t="shared" ref="H37:H38" si="0">G37*F37</f>
        <v>76800.2</v>
      </c>
      <c r="I37" s="5">
        <f>I36-G37</f>
        <v>0</v>
      </c>
    </row>
    <row r="38" spans="3:9" x14ac:dyDescent="0.2">
      <c r="D38">
        <v>1000001</v>
      </c>
      <c r="E38">
        <v>5000000</v>
      </c>
      <c r="F38" s="7">
        <v>0.3</v>
      </c>
      <c r="G38">
        <f>IF(I37&gt;E38,E38-D38,I37)</f>
        <v>0</v>
      </c>
      <c r="H38">
        <f t="shared" si="0"/>
        <v>0</v>
      </c>
      <c r="I38" s="5">
        <f>I37-G38</f>
        <v>0</v>
      </c>
    </row>
    <row r="41" spans="3:9" x14ac:dyDescent="0.2">
      <c r="C41" s="1" t="s">
        <v>23</v>
      </c>
      <c r="I41" s="6">
        <f>F9</f>
        <v>1000000</v>
      </c>
    </row>
    <row r="42" spans="3:9" x14ac:dyDescent="0.2">
      <c r="D42">
        <v>0</v>
      </c>
      <c r="E42">
        <v>300000</v>
      </c>
      <c r="F42" s="7">
        <v>0</v>
      </c>
      <c r="G42">
        <f>IF(I41&gt;E42,E42,I41)</f>
        <v>300000</v>
      </c>
      <c r="H42">
        <f>G42*F42</f>
        <v>0</v>
      </c>
      <c r="I42" s="5">
        <f>I41-G42</f>
        <v>700000</v>
      </c>
    </row>
    <row r="43" spans="3:9" x14ac:dyDescent="0.2">
      <c r="D43">
        <v>300001</v>
      </c>
      <c r="E43">
        <v>500000</v>
      </c>
      <c r="F43" s="7">
        <v>0.05</v>
      </c>
      <c r="G43">
        <f>IF(I42&gt;E43,E43-D43,I42)</f>
        <v>199999</v>
      </c>
      <c r="H43">
        <f>G43*F43</f>
        <v>9999.9500000000007</v>
      </c>
      <c r="I43" s="5">
        <f>I42-G43</f>
        <v>500001</v>
      </c>
    </row>
    <row r="44" spans="3:9" x14ac:dyDescent="0.2">
      <c r="D44">
        <v>500001</v>
      </c>
      <c r="E44">
        <v>750000</v>
      </c>
      <c r="F44" s="7">
        <v>0.1</v>
      </c>
      <c r="G44">
        <f>IF(I43&gt;E44,E44-D44,I43)</f>
        <v>500001</v>
      </c>
      <c r="H44">
        <f t="shared" ref="H44:H45" si="1">G44*F44</f>
        <v>50000.100000000006</v>
      </c>
      <c r="I44" s="5">
        <f>I43-G44</f>
        <v>0</v>
      </c>
    </row>
    <row r="45" spans="3:9" x14ac:dyDescent="0.2">
      <c r="D45">
        <v>750001</v>
      </c>
      <c r="E45">
        <v>1000000</v>
      </c>
      <c r="F45" s="7">
        <v>0.15</v>
      </c>
      <c r="G45">
        <f>IF(I44&gt;E45,E45-D45,I44)</f>
        <v>0</v>
      </c>
      <c r="H45">
        <f t="shared" si="1"/>
        <v>0</v>
      </c>
      <c r="I45" s="5">
        <f>I44-G45</f>
        <v>0</v>
      </c>
    </row>
    <row r="46" spans="3:9" x14ac:dyDescent="0.2">
      <c r="D46">
        <v>1000001</v>
      </c>
      <c r="E46">
        <v>1250000</v>
      </c>
      <c r="F46" s="7">
        <v>0.2</v>
      </c>
      <c r="G46">
        <f t="shared" ref="G46:G48" si="2">IF(I45&gt;E46,E46-D46,I45)</f>
        <v>0</v>
      </c>
      <c r="H46">
        <f t="shared" ref="H46:H48" si="3">G46*F46</f>
        <v>0</v>
      </c>
      <c r="I46" s="5">
        <f t="shared" ref="I46:I48" si="4">I45-G46</f>
        <v>0</v>
      </c>
    </row>
    <row r="47" spans="3:9" x14ac:dyDescent="0.2">
      <c r="D47">
        <v>1250001</v>
      </c>
      <c r="E47">
        <v>1500000</v>
      </c>
      <c r="F47" s="7">
        <v>0.25</v>
      </c>
      <c r="G47">
        <f t="shared" si="2"/>
        <v>0</v>
      </c>
      <c r="H47">
        <f t="shared" si="3"/>
        <v>0</v>
      </c>
      <c r="I47" s="5">
        <f t="shared" si="4"/>
        <v>0</v>
      </c>
    </row>
    <row r="48" spans="3:9" x14ac:dyDescent="0.2">
      <c r="D48">
        <v>1500001</v>
      </c>
      <c r="E48">
        <v>5000000</v>
      </c>
      <c r="F48" s="7">
        <v>0.3</v>
      </c>
      <c r="G48">
        <f t="shared" si="2"/>
        <v>0</v>
      </c>
      <c r="H48">
        <f t="shared" si="3"/>
        <v>0</v>
      </c>
      <c r="I48" s="5">
        <f t="shared" si="4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78D00-B33F-D741-82CE-5D3625A3EE48}">
  <dimension ref="A1:J49"/>
  <sheetViews>
    <sheetView workbookViewId="0"/>
  </sheetViews>
  <sheetFormatPr baseColWidth="10" defaultRowHeight="16" x14ac:dyDescent="0.2"/>
  <cols>
    <col min="5" max="5" width="12" bestFit="1" customWidth="1"/>
    <col min="6" max="6" width="11.5" bestFit="1" customWidth="1"/>
  </cols>
  <sheetData>
    <row r="1" spans="1:10" x14ac:dyDescent="0.2">
      <c r="A1" s="1" t="s">
        <v>31</v>
      </c>
    </row>
    <row r="3" spans="1:10" x14ac:dyDescent="0.2">
      <c r="F3" t="s">
        <v>16</v>
      </c>
    </row>
    <row r="4" spans="1:10" x14ac:dyDescent="0.2">
      <c r="C4" t="s">
        <v>0</v>
      </c>
      <c r="F4" s="3">
        <v>3600000</v>
      </c>
      <c r="H4" s="2" t="s">
        <v>35</v>
      </c>
      <c r="I4" s="5">
        <f>F4*40%</f>
        <v>1440000</v>
      </c>
    </row>
    <row r="5" spans="1:10" x14ac:dyDescent="0.2">
      <c r="C5" t="s">
        <v>1</v>
      </c>
      <c r="F5" s="3">
        <v>0</v>
      </c>
      <c r="H5" s="2" t="s">
        <v>7</v>
      </c>
      <c r="I5" s="5">
        <f>I4/2</f>
        <v>720000</v>
      </c>
    </row>
    <row r="6" spans="1:10" x14ac:dyDescent="0.2">
      <c r="C6" t="s">
        <v>2</v>
      </c>
      <c r="F6" s="3">
        <v>0</v>
      </c>
    </row>
    <row r="7" spans="1:10" x14ac:dyDescent="0.2">
      <c r="C7" t="s">
        <v>6</v>
      </c>
      <c r="F7" s="3">
        <v>0</v>
      </c>
    </row>
    <row r="8" spans="1:10" x14ac:dyDescent="0.2">
      <c r="C8" t="s">
        <v>3</v>
      </c>
      <c r="F8" s="3">
        <v>20000</v>
      </c>
    </row>
    <row r="9" spans="1:10" x14ac:dyDescent="0.2">
      <c r="F9" s="4">
        <f>SUM(F4:F8)</f>
        <v>3620000</v>
      </c>
    </row>
    <row r="10" spans="1:10" x14ac:dyDescent="0.2">
      <c r="F10" s="4"/>
    </row>
    <row r="11" spans="1:10" x14ac:dyDescent="0.2">
      <c r="C11" s="1" t="s">
        <v>4</v>
      </c>
      <c r="E11" s="3"/>
      <c r="F11" s="1" t="s">
        <v>18</v>
      </c>
    </row>
    <row r="12" spans="1:10" x14ac:dyDescent="0.2">
      <c r="C12" t="s">
        <v>5</v>
      </c>
      <c r="F12" s="3">
        <v>50000</v>
      </c>
    </row>
    <row r="13" spans="1:10" x14ac:dyDescent="0.2">
      <c r="C13" t="s">
        <v>27</v>
      </c>
      <c r="E13" s="3"/>
      <c r="F13" s="3">
        <f>MIN(I5,50%*I4,I13-10%*I4)</f>
        <v>306000</v>
      </c>
      <c r="H13" t="s">
        <v>36</v>
      </c>
      <c r="I13">
        <v>450000</v>
      </c>
      <c r="J13" s="8"/>
    </row>
    <row r="14" spans="1:10" x14ac:dyDescent="0.2">
      <c r="C14" t="s">
        <v>8</v>
      </c>
      <c r="E14" s="3">
        <v>300000</v>
      </c>
      <c r="F14" s="3">
        <f>IF(E14&gt;200000,200000,E14)</f>
        <v>200000</v>
      </c>
      <c r="G14" s="2" t="s">
        <v>19</v>
      </c>
    </row>
    <row r="15" spans="1:10" x14ac:dyDescent="0.2">
      <c r="E15" s="3"/>
    </row>
    <row r="16" spans="1:10" x14ac:dyDescent="0.2">
      <c r="C16" s="2" t="s">
        <v>9</v>
      </c>
      <c r="E16" s="3"/>
    </row>
    <row r="17" spans="3:6" x14ac:dyDescent="0.2">
      <c r="C17" t="s">
        <v>10</v>
      </c>
      <c r="E17" s="3">
        <v>100000</v>
      </c>
    </row>
    <row r="18" spans="3:6" x14ac:dyDescent="0.2">
      <c r="C18" t="s">
        <v>28</v>
      </c>
      <c r="E18" s="3">
        <v>150000</v>
      </c>
    </row>
    <row r="19" spans="3:6" x14ac:dyDescent="0.2">
      <c r="C19" t="s">
        <v>11</v>
      </c>
      <c r="E19" s="3">
        <v>0</v>
      </c>
    </row>
    <row r="20" spans="3:6" x14ac:dyDescent="0.2">
      <c r="C20" t="s">
        <v>12</v>
      </c>
      <c r="E20" s="3">
        <f>I4*12%</f>
        <v>172800</v>
      </c>
    </row>
    <row r="21" spans="3:6" x14ac:dyDescent="0.2">
      <c r="C21" t="s">
        <v>13</v>
      </c>
      <c r="E21" s="3">
        <v>150000</v>
      </c>
    </row>
    <row r="22" spans="3:6" x14ac:dyDescent="0.2">
      <c r="C22" t="s">
        <v>14</v>
      </c>
      <c r="E22" s="3">
        <v>25000</v>
      </c>
    </row>
    <row r="23" spans="3:6" x14ac:dyDescent="0.2">
      <c r="D23" s="1"/>
      <c r="F23" s="4">
        <f>IF(SUM(E17:E22)&gt;150000,150000,SUM(E17:E22))</f>
        <v>150000</v>
      </c>
    </row>
    <row r="24" spans="3:6" x14ac:dyDescent="0.2">
      <c r="C24" s="2" t="s">
        <v>15</v>
      </c>
      <c r="E24" s="3"/>
    </row>
    <row r="25" spans="3:6" x14ac:dyDescent="0.2">
      <c r="C25" t="s">
        <v>20</v>
      </c>
      <c r="E25" s="3">
        <v>15000</v>
      </c>
      <c r="F25" s="6">
        <f>E25</f>
        <v>15000</v>
      </c>
    </row>
    <row r="26" spans="3:6" x14ac:dyDescent="0.2">
      <c r="C26" t="s">
        <v>26</v>
      </c>
      <c r="E26" s="5">
        <v>20000</v>
      </c>
      <c r="F26" s="6">
        <f>E26</f>
        <v>20000</v>
      </c>
    </row>
    <row r="27" spans="3:6" x14ac:dyDescent="0.2">
      <c r="E27" s="6"/>
      <c r="F27" s="6"/>
    </row>
    <row r="28" spans="3:6" x14ac:dyDescent="0.2">
      <c r="C28" t="s">
        <v>25</v>
      </c>
      <c r="E28" s="5">
        <v>7000</v>
      </c>
      <c r="F28" s="4">
        <f>IF(E28&gt;10000,10000,E28)</f>
        <v>7000</v>
      </c>
    </row>
    <row r="30" spans="3:6" x14ac:dyDescent="0.2">
      <c r="C30" s="1" t="s">
        <v>17</v>
      </c>
      <c r="E30" s="6"/>
      <c r="F30" s="6">
        <f>F9-SUM(F12:F28)</f>
        <v>2872000</v>
      </c>
    </row>
    <row r="31" spans="3:6" x14ac:dyDescent="0.2">
      <c r="C31" s="1" t="s">
        <v>22</v>
      </c>
      <c r="F31" s="4">
        <f>SUM(H35:H38)</f>
        <v>671600.35</v>
      </c>
    </row>
    <row r="32" spans="3:6" x14ac:dyDescent="0.2">
      <c r="C32" s="1" t="s">
        <v>24</v>
      </c>
      <c r="F32" s="4">
        <f>SUM(H42:H48)</f>
        <v>821000.75</v>
      </c>
    </row>
    <row r="34" spans="3:9" x14ac:dyDescent="0.2">
      <c r="C34" s="1" t="s">
        <v>21</v>
      </c>
      <c r="I34" s="6">
        <f>F30</f>
        <v>2872000</v>
      </c>
    </row>
    <row r="35" spans="3:9" x14ac:dyDescent="0.2">
      <c r="D35">
        <v>0</v>
      </c>
      <c r="E35">
        <v>300000</v>
      </c>
      <c r="F35" s="7">
        <v>0</v>
      </c>
      <c r="G35">
        <f>IF(I34&gt;E35,E35,I34)</f>
        <v>300000</v>
      </c>
      <c r="H35">
        <f>G35*F35</f>
        <v>0</v>
      </c>
      <c r="I35" s="5">
        <f>I34-G35</f>
        <v>2572000</v>
      </c>
    </row>
    <row r="36" spans="3:9" x14ac:dyDescent="0.2">
      <c r="D36">
        <v>300001</v>
      </c>
      <c r="E36">
        <v>500000</v>
      </c>
      <c r="F36" s="7">
        <v>0.05</v>
      </c>
      <c r="G36">
        <f>IF(I35&gt;E36,E36-D36,I35)</f>
        <v>199999</v>
      </c>
      <c r="H36">
        <f>G36*F36</f>
        <v>9999.9500000000007</v>
      </c>
      <c r="I36" s="5">
        <f>I35-G36</f>
        <v>2372001</v>
      </c>
    </row>
    <row r="37" spans="3:9" x14ac:dyDescent="0.2">
      <c r="D37">
        <v>500001</v>
      </c>
      <c r="E37">
        <v>1000000</v>
      </c>
      <c r="F37" s="7">
        <v>0.2</v>
      </c>
      <c r="G37">
        <f>IF(I36&gt;E37,E37-D37,I36)</f>
        <v>499999</v>
      </c>
      <c r="H37">
        <f t="shared" ref="H37:H38" si="0">G37*F37</f>
        <v>99999.8</v>
      </c>
      <c r="I37" s="5">
        <f>I36-G37</f>
        <v>1872002</v>
      </c>
    </row>
    <row r="38" spans="3:9" x14ac:dyDescent="0.2">
      <c r="D38">
        <v>1000001</v>
      </c>
      <c r="E38">
        <v>5000000</v>
      </c>
      <c r="F38" s="7">
        <v>0.3</v>
      </c>
      <c r="G38">
        <f>IF(I37&gt;E38,E38-D38,I37)</f>
        <v>1872002</v>
      </c>
      <c r="H38">
        <f t="shared" si="0"/>
        <v>561600.6</v>
      </c>
      <c r="I38" s="5">
        <f>I37-G38</f>
        <v>0</v>
      </c>
    </row>
    <row r="41" spans="3:9" x14ac:dyDescent="0.2">
      <c r="C41" s="1" t="s">
        <v>23</v>
      </c>
      <c r="I41" s="6">
        <f>F9</f>
        <v>3620000</v>
      </c>
    </row>
    <row r="42" spans="3:9" x14ac:dyDescent="0.2">
      <c r="D42">
        <v>0</v>
      </c>
      <c r="E42">
        <v>300000</v>
      </c>
      <c r="F42" s="7">
        <v>0</v>
      </c>
      <c r="G42">
        <f>IF(I41&gt;E42,E42,I41)</f>
        <v>300000</v>
      </c>
      <c r="H42">
        <f>G42*F42</f>
        <v>0</v>
      </c>
      <c r="I42" s="5">
        <f>I41-G42</f>
        <v>3320000</v>
      </c>
    </row>
    <row r="43" spans="3:9" x14ac:dyDescent="0.2">
      <c r="D43">
        <v>300001</v>
      </c>
      <c r="E43">
        <v>500000</v>
      </c>
      <c r="F43" s="7">
        <v>0.05</v>
      </c>
      <c r="G43">
        <f>IF(I42&gt;E43,E43-D43,I42)</f>
        <v>199999</v>
      </c>
      <c r="H43">
        <f>G43*F43</f>
        <v>9999.9500000000007</v>
      </c>
      <c r="I43" s="5">
        <f>I42-G43</f>
        <v>3120001</v>
      </c>
    </row>
    <row r="44" spans="3:9" x14ac:dyDescent="0.2">
      <c r="D44">
        <v>500001</v>
      </c>
      <c r="E44">
        <v>750000</v>
      </c>
      <c r="F44" s="7">
        <v>0.1</v>
      </c>
      <c r="G44">
        <f>IF(I43&gt;E44,E44-D44,I43)</f>
        <v>249999</v>
      </c>
      <c r="H44">
        <f t="shared" ref="H44:H45" si="1">G44*F44</f>
        <v>24999.9</v>
      </c>
      <c r="I44" s="5">
        <f>I43-G44</f>
        <v>2870002</v>
      </c>
    </row>
    <row r="45" spans="3:9" x14ac:dyDescent="0.2">
      <c r="D45">
        <v>750001</v>
      </c>
      <c r="E45">
        <v>1000000</v>
      </c>
      <c r="F45" s="7">
        <v>0.15</v>
      </c>
      <c r="G45">
        <f>IF(I44&gt;E45,E45-D45,I44)</f>
        <v>249999</v>
      </c>
      <c r="H45">
        <f t="shared" si="1"/>
        <v>37499.85</v>
      </c>
      <c r="I45" s="5">
        <f>I44-G45</f>
        <v>2620003</v>
      </c>
    </row>
    <row r="46" spans="3:9" x14ac:dyDescent="0.2">
      <c r="D46">
        <v>1000001</v>
      </c>
      <c r="E46">
        <v>1250000</v>
      </c>
      <c r="F46" s="7">
        <v>0.2</v>
      </c>
      <c r="G46">
        <f t="shared" ref="G46:G48" si="2">IF(I45&gt;E46,E46-D46,I45)</f>
        <v>249999</v>
      </c>
      <c r="H46">
        <f t="shared" ref="H46:H48" si="3">G46*F46</f>
        <v>49999.8</v>
      </c>
      <c r="I46" s="5">
        <f t="shared" ref="I46:I48" si="4">I45-G46</f>
        <v>2370004</v>
      </c>
    </row>
    <row r="47" spans="3:9" x14ac:dyDescent="0.2">
      <c r="D47">
        <v>1250001</v>
      </c>
      <c r="E47">
        <v>1500000</v>
      </c>
      <c r="F47" s="7">
        <v>0.25</v>
      </c>
      <c r="G47">
        <f t="shared" si="2"/>
        <v>249999</v>
      </c>
      <c r="H47">
        <f t="shared" si="3"/>
        <v>62499.75</v>
      </c>
      <c r="I47" s="5">
        <f t="shared" si="4"/>
        <v>2120005</v>
      </c>
    </row>
    <row r="48" spans="3:9" x14ac:dyDescent="0.2">
      <c r="D48">
        <v>1500001</v>
      </c>
      <c r="E48">
        <v>5000000</v>
      </c>
      <c r="F48" s="7">
        <v>0.3</v>
      </c>
      <c r="G48">
        <f t="shared" si="2"/>
        <v>2120005</v>
      </c>
      <c r="H48">
        <f t="shared" si="3"/>
        <v>636001.5</v>
      </c>
      <c r="I48" s="5">
        <f t="shared" si="4"/>
        <v>0</v>
      </c>
    </row>
    <row r="49" spans="4:4" x14ac:dyDescent="0.2">
      <c r="D49">
        <v>5000001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CEC4E-A694-5B40-A418-A3A3B8396B95}">
  <dimension ref="A1:O100"/>
  <sheetViews>
    <sheetView showGridLines="0" tabSelected="1" workbookViewId="0"/>
  </sheetViews>
  <sheetFormatPr baseColWidth="10" defaultRowHeight="19" x14ac:dyDescent="0.25"/>
  <cols>
    <col min="1" max="3" width="10.83203125" style="10"/>
    <col min="4" max="4" width="11" style="10" bestFit="1" customWidth="1"/>
    <col min="5" max="5" width="11" style="10" customWidth="1"/>
    <col min="6" max="6" width="14.6640625" style="10" bestFit="1" customWidth="1"/>
    <col min="7" max="7" width="12" style="10" bestFit="1" customWidth="1"/>
    <col min="8" max="9" width="11" style="10" bestFit="1" customWidth="1"/>
    <col min="10" max="10" width="12" style="10" bestFit="1" customWidth="1"/>
    <col min="11" max="11" width="10.83203125" style="10"/>
    <col min="12" max="12" width="11.6640625" style="10" bestFit="1" customWidth="1"/>
    <col min="13" max="13" width="13.5" style="10" customWidth="1"/>
    <col min="14" max="14" width="12.5" style="10" customWidth="1"/>
    <col min="15" max="15" width="13.83203125" style="10" customWidth="1"/>
    <col min="16" max="16384" width="10.83203125" style="10"/>
  </cols>
  <sheetData>
    <row r="1" spans="1:10" x14ac:dyDescent="0.25">
      <c r="A1" s="9" t="s">
        <v>37</v>
      </c>
      <c r="E1" s="10" t="s">
        <v>64</v>
      </c>
      <c r="G1" s="11" t="s">
        <v>42</v>
      </c>
    </row>
    <row r="3" spans="1:10" x14ac:dyDescent="0.25">
      <c r="A3" s="9" t="s">
        <v>49</v>
      </c>
      <c r="B3" s="10" t="s">
        <v>62</v>
      </c>
      <c r="G3" s="10" t="s">
        <v>65</v>
      </c>
    </row>
    <row r="4" spans="1:10" x14ac:dyDescent="0.25">
      <c r="A4" s="9"/>
      <c r="B4" s="10" t="s">
        <v>66</v>
      </c>
    </row>
    <row r="5" spans="1:10" x14ac:dyDescent="0.25">
      <c r="B5" s="10" t="s">
        <v>50</v>
      </c>
    </row>
    <row r="6" spans="1:10" x14ac:dyDescent="0.25">
      <c r="B6" s="10" t="s">
        <v>52</v>
      </c>
    </row>
    <row r="7" spans="1:10" x14ac:dyDescent="0.25">
      <c r="B7" s="33" t="s">
        <v>58</v>
      </c>
      <c r="C7" s="23"/>
      <c r="D7" s="23"/>
      <c r="E7" s="23"/>
      <c r="F7" s="23"/>
      <c r="I7" s="12"/>
    </row>
    <row r="8" spans="1:10" x14ac:dyDescent="0.25">
      <c r="I8" s="12"/>
    </row>
    <row r="9" spans="1:10" x14ac:dyDescent="0.25">
      <c r="C9" s="10" t="s">
        <v>39</v>
      </c>
      <c r="G9" s="13">
        <v>31</v>
      </c>
    </row>
    <row r="10" spans="1:10" x14ac:dyDescent="0.25">
      <c r="G10" s="9" t="s">
        <v>40</v>
      </c>
    </row>
    <row r="11" spans="1:10" x14ac:dyDescent="0.25">
      <c r="C11" s="10" t="s">
        <v>0</v>
      </c>
      <c r="G11" s="14">
        <v>1500000</v>
      </c>
      <c r="I11" s="15" t="s">
        <v>35</v>
      </c>
      <c r="J11" s="16">
        <f>G11*40%</f>
        <v>600000</v>
      </c>
    </row>
    <row r="12" spans="1:10" x14ac:dyDescent="0.25">
      <c r="C12" s="10" t="s">
        <v>1</v>
      </c>
      <c r="G12" s="14">
        <v>0</v>
      </c>
      <c r="I12" s="15" t="s">
        <v>7</v>
      </c>
      <c r="J12" s="16">
        <f>J11*50%</f>
        <v>300000</v>
      </c>
    </row>
    <row r="13" spans="1:10" x14ac:dyDescent="0.25">
      <c r="C13" s="10" t="s">
        <v>2</v>
      </c>
      <c r="G13" s="14">
        <v>0</v>
      </c>
    </row>
    <row r="14" spans="1:10" x14ac:dyDescent="0.25">
      <c r="C14" s="10" t="s">
        <v>6</v>
      </c>
      <c r="G14" s="14">
        <v>0</v>
      </c>
    </row>
    <row r="15" spans="1:10" x14ac:dyDescent="0.25">
      <c r="C15" s="10" t="s">
        <v>3</v>
      </c>
      <c r="G15" s="14">
        <v>5000</v>
      </c>
    </row>
    <row r="16" spans="1:10" x14ac:dyDescent="0.25">
      <c r="D16" s="9" t="s">
        <v>48</v>
      </c>
      <c r="G16" s="17">
        <f>SUM(G11:G15)</f>
        <v>1505000</v>
      </c>
    </row>
    <row r="17" spans="3:15" x14ac:dyDescent="0.25">
      <c r="G17" s="17"/>
    </row>
    <row r="18" spans="3:15" x14ac:dyDescent="0.25">
      <c r="C18" s="9" t="s">
        <v>47</v>
      </c>
      <c r="F18" s="17" t="s">
        <v>38</v>
      </c>
      <c r="G18" s="9" t="s">
        <v>18</v>
      </c>
    </row>
    <row r="19" spans="3:15" x14ac:dyDescent="0.25">
      <c r="C19" s="10" t="s">
        <v>5</v>
      </c>
      <c r="G19" s="18">
        <v>52400</v>
      </c>
    </row>
    <row r="20" spans="3:15" x14ac:dyDescent="0.25">
      <c r="C20" s="10" t="s">
        <v>56</v>
      </c>
      <c r="G20" s="18">
        <f>IF(J12&gt;0,IF(J20&gt;0,MIN(J12,40%*J11,J20-10%*J11),0),0)</f>
        <v>-30000</v>
      </c>
      <c r="I20" s="10" t="s">
        <v>36</v>
      </c>
      <c r="J20" s="16">
        <v>30000</v>
      </c>
      <c r="K20" s="19"/>
      <c r="L20" s="19"/>
      <c r="M20" s="19"/>
    </row>
    <row r="21" spans="3:15" x14ac:dyDescent="0.25">
      <c r="C21" s="10" t="s">
        <v>8</v>
      </c>
      <c r="F21" s="14">
        <v>0</v>
      </c>
      <c r="G21" s="18">
        <f>IF(F21&gt;200000,200000,F21)</f>
        <v>0</v>
      </c>
      <c r="H21" s="15" t="s">
        <v>57</v>
      </c>
    </row>
    <row r="22" spans="3:15" x14ac:dyDescent="0.25">
      <c r="F22" s="18"/>
    </row>
    <row r="23" spans="3:15" x14ac:dyDescent="0.25">
      <c r="C23" s="20" t="s">
        <v>9</v>
      </c>
      <c r="F23" s="18"/>
    </row>
    <row r="24" spans="3:15" x14ac:dyDescent="0.25">
      <c r="C24" s="10" t="s">
        <v>41</v>
      </c>
      <c r="F24" s="14">
        <v>0</v>
      </c>
      <c r="G24" s="35">
        <f>IF(SUM(F24:F29)&gt;150000,150000,SUM(F24:F29))</f>
        <v>150000</v>
      </c>
      <c r="J24" s="36" t="s">
        <v>46</v>
      </c>
      <c r="K24" s="36"/>
      <c r="L24" s="36"/>
      <c r="M24" s="36"/>
      <c r="N24" s="36"/>
      <c r="O24" s="36"/>
    </row>
    <row r="25" spans="3:15" x14ac:dyDescent="0.25">
      <c r="C25" s="10" t="s">
        <v>28</v>
      </c>
      <c r="F25" s="14">
        <v>0</v>
      </c>
      <c r="G25" s="35"/>
      <c r="J25" s="28"/>
      <c r="K25" s="28"/>
      <c r="L25" s="29" t="s">
        <v>17</v>
      </c>
      <c r="M25" s="28"/>
      <c r="N25" s="30" t="s">
        <v>51</v>
      </c>
      <c r="O25" s="28"/>
    </row>
    <row r="26" spans="3:15" x14ac:dyDescent="0.25">
      <c r="C26" s="10" t="s">
        <v>11</v>
      </c>
      <c r="F26" s="14">
        <v>0</v>
      </c>
      <c r="G26" s="35"/>
      <c r="J26" s="29" t="s">
        <v>44</v>
      </c>
      <c r="K26" s="28"/>
      <c r="L26" s="31">
        <f>G39</f>
        <v>1302600</v>
      </c>
      <c r="M26" s="28"/>
      <c r="N26" s="32">
        <f>SUM(O87:O90)</f>
        <v>203280</v>
      </c>
      <c r="O26" s="28"/>
    </row>
    <row r="27" spans="3:15" x14ac:dyDescent="0.25">
      <c r="C27" s="10" t="s">
        <v>12</v>
      </c>
      <c r="F27" s="14">
        <v>30000</v>
      </c>
      <c r="G27" s="35"/>
      <c r="J27" s="29" t="s">
        <v>45</v>
      </c>
      <c r="K27" s="28"/>
      <c r="L27" s="31">
        <f>G16</f>
        <v>1505000</v>
      </c>
      <c r="M27" s="28"/>
      <c r="N27" s="32">
        <f>SUM(O94:O100)</f>
        <v>151500</v>
      </c>
      <c r="O27" s="28"/>
    </row>
    <row r="28" spans="3:15" x14ac:dyDescent="0.25">
      <c r="C28" s="10" t="s">
        <v>13</v>
      </c>
      <c r="F28" s="14">
        <v>150000</v>
      </c>
      <c r="G28" s="35"/>
      <c r="J28" s="25" t="s">
        <v>43</v>
      </c>
      <c r="K28" s="26"/>
      <c r="L28" s="26"/>
      <c r="M28" s="26"/>
      <c r="N28" s="27">
        <f>N27-N26</f>
        <v>-51780</v>
      </c>
      <c r="O28" s="26"/>
    </row>
    <row r="29" spans="3:15" x14ac:dyDescent="0.25">
      <c r="C29" s="10" t="s">
        <v>14</v>
      </c>
      <c r="F29" s="14">
        <v>36000</v>
      </c>
      <c r="G29" s="35"/>
      <c r="J29" s="37" t="str">
        <f>IF(N27&gt;N26,"You can stay with the OLD TAX SLABS.","You are likely pay less taxes with the NEW TAX SLABS, you may choose to shift.")</f>
        <v>You are likely pay less taxes with the NEW TAX SLABS, you may choose to shift.</v>
      </c>
      <c r="K29" s="34"/>
      <c r="L29" s="34"/>
      <c r="M29" s="34"/>
      <c r="N29" s="34"/>
      <c r="O29" s="34"/>
    </row>
    <row r="30" spans="3:15" x14ac:dyDescent="0.25">
      <c r="D30" s="9"/>
      <c r="E30" s="9"/>
      <c r="M30" s="15" t="s">
        <v>63</v>
      </c>
    </row>
    <row r="31" spans="3:15" x14ac:dyDescent="0.25">
      <c r="C31" s="23" t="s">
        <v>60</v>
      </c>
      <c r="F31" s="16">
        <v>0</v>
      </c>
      <c r="G31" s="17">
        <f>IF(F31&gt;50000,50000,F31)</f>
        <v>0</v>
      </c>
      <c r="H31" s="15" t="s">
        <v>61</v>
      </c>
    </row>
    <row r="32" spans="3:15" x14ac:dyDescent="0.25">
      <c r="D32" s="9"/>
      <c r="E32" s="9"/>
    </row>
    <row r="33" spans="3:10" x14ac:dyDescent="0.25">
      <c r="C33" s="20" t="s">
        <v>15</v>
      </c>
      <c r="F33" s="18"/>
      <c r="J33" s="15" t="s">
        <v>59</v>
      </c>
    </row>
    <row r="34" spans="3:10" x14ac:dyDescent="0.25">
      <c r="C34" s="10" t="s">
        <v>53</v>
      </c>
      <c r="F34" s="14">
        <v>20000</v>
      </c>
      <c r="G34" s="22">
        <f>F34</f>
        <v>20000</v>
      </c>
    </row>
    <row r="35" spans="3:10" x14ac:dyDescent="0.25">
      <c r="C35" s="10" t="s">
        <v>54</v>
      </c>
      <c r="F35" s="16">
        <v>0</v>
      </c>
      <c r="G35" s="22">
        <f>F35</f>
        <v>0</v>
      </c>
    </row>
    <row r="36" spans="3:10" x14ac:dyDescent="0.25">
      <c r="F36" s="22"/>
      <c r="G36" s="22"/>
    </row>
    <row r="37" spans="3:10" x14ac:dyDescent="0.25">
      <c r="C37" s="23" t="s">
        <v>25</v>
      </c>
      <c r="F37" s="16">
        <v>10000</v>
      </c>
      <c r="G37" s="17">
        <f>IF(F37&gt;0,IF(G9&gt;80,IF(F37&gt;50000,50000,F37),IF(F37&gt;10000,10000,F37)),0)</f>
        <v>10000</v>
      </c>
      <c r="H37" s="15" t="s">
        <v>55</v>
      </c>
    </row>
    <row r="39" spans="3:10" x14ac:dyDescent="0.25">
      <c r="C39" s="9" t="s">
        <v>17</v>
      </c>
      <c r="F39" s="22"/>
      <c r="G39" s="22">
        <f>G16-SUM(G19:G37)</f>
        <v>1302600</v>
      </c>
    </row>
    <row r="86" spans="3:15" hidden="1" x14ac:dyDescent="0.25">
      <c r="C86" s="9" t="s">
        <v>21</v>
      </c>
      <c r="J86" s="22"/>
      <c r="N86" s="22">
        <f>IF(G39&gt;500000,G39,0)</f>
        <v>1302600</v>
      </c>
    </row>
    <row r="87" spans="3:15" hidden="1" x14ac:dyDescent="0.25">
      <c r="D87" s="10">
        <v>0</v>
      </c>
      <c r="F87" s="18">
        <f>IF(G9&lt;60,250000,IF(G9&gt;80,500000,300000))</f>
        <v>250000</v>
      </c>
      <c r="G87" s="24">
        <v>0</v>
      </c>
      <c r="J87" s="21"/>
      <c r="L87" s="10">
        <f>F87-D87</f>
        <v>250000</v>
      </c>
      <c r="M87" s="21">
        <f t="shared" ref="M87:M90" si="0">IF(F87&lt;N86,L87,IF(N86&lt;L87,N86,L87))</f>
        <v>250000</v>
      </c>
      <c r="N87" s="21">
        <f>N86-M87</f>
        <v>1052600</v>
      </c>
      <c r="O87" s="21">
        <f>M87*G87</f>
        <v>0</v>
      </c>
    </row>
    <row r="88" spans="3:15" hidden="1" x14ac:dyDescent="0.25">
      <c r="D88" s="10">
        <f>F87+1</f>
        <v>250001</v>
      </c>
      <c r="F88" s="18">
        <v>500000</v>
      </c>
      <c r="G88" s="24">
        <v>0.05</v>
      </c>
      <c r="J88" s="21"/>
      <c r="L88" s="10">
        <f>F88-F87</f>
        <v>250000</v>
      </c>
      <c r="M88" s="21">
        <f t="shared" si="0"/>
        <v>250000</v>
      </c>
      <c r="N88" s="21">
        <f>N87-M88</f>
        <v>802600</v>
      </c>
      <c r="O88" s="21">
        <f t="shared" ref="O88:O90" si="1">M88*G88</f>
        <v>12500</v>
      </c>
    </row>
    <row r="89" spans="3:15" hidden="1" x14ac:dyDescent="0.25">
      <c r="D89" s="10">
        <f>F88+1</f>
        <v>500001</v>
      </c>
      <c r="F89" s="18">
        <v>1000000</v>
      </c>
      <c r="G89" s="24">
        <v>0.2</v>
      </c>
      <c r="J89" s="21"/>
      <c r="L89" s="10">
        <f t="shared" ref="L89:L90" si="2">F89-F88</f>
        <v>500000</v>
      </c>
      <c r="M89" s="21">
        <f t="shared" si="0"/>
        <v>500000</v>
      </c>
      <c r="N89" s="21">
        <f>N88-M89</f>
        <v>302600</v>
      </c>
      <c r="O89" s="21">
        <f t="shared" si="1"/>
        <v>100000</v>
      </c>
    </row>
    <row r="90" spans="3:15" hidden="1" x14ac:dyDescent="0.25">
      <c r="D90" s="10">
        <f>F89+1</f>
        <v>1000001</v>
      </c>
      <c r="F90" s="18">
        <v>5000000</v>
      </c>
      <c r="G90" s="24">
        <v>0.3</v>
      </c>
      <c r="J90" s="21"/>
      <c r="L90" s="10">
        <f t="shared" si="2"/>
        <v>4000000</v>
      </c>
      <c r="M90" s="21">
        <f t="shared" si="0"/>
        <v>302600</v>
      </c>
      <c r="N90" s="21">
        <f>N89-M90</f>
        <v>0</v>
      </c>
      <c r="O90" s="21">
        <f t="shared" si="1"/>
        <v>90780</v>
      </c>
    </row>
    <row r="91" spans="3:15" hidden="1" x14ac:dyDescent="0.25"/>
    <row r="92" spans="3:15" hidden="1" x14ac:dyDescent="0.25"/>
    <row r="93" spans="3:15" hidden="1" x14ac:dyDescent="0.25">
      <c r="C93" s="9" t="s">
        <v>23</v>
      </c>
      <c r="J93" s="22"/>
      <c r="N93" s="22">
        <f>IF(G16&gt;700000,G16,0)</f>
        <v>1505000</v>
      </c>
    </row>
    <row r="94" spans="3:15" hidden="1" x14ac:dyDescent="0.25">
      <c r="D94" s="10">
        <v>0</v>
      </c>
      <c r="F94" s="10">
        <v>300000</v>
      </c>
      <c r="G94" s="24">
        <v>0</v>
      </c>
      <c r="J94" s="21"/>
      <c r="L94" s="10">
        <f>F94-D94</f>
        <v>300000</v>
      </c>
      <c r="M94" s="21">
        <f>IF(F94&lt;N93,L94,IF(N93&lt;L94,N93,L94))</f>
        <v>300000</v>
      </c>
      <c r="N94" s="21">
        <f>N93-M94</f>
        <v>1205000</v>
      </c>
      <c r="O94" s="21">
        <f t="shared" ref="O94:O99" si="3">M94*G94</f>
        <v>0</v>
      </c>
    </row>
    <row r="95" spans="3:15" hidden="1" x14ac:dyDescent="0.25">
      <c r="D95" s="10">
        <f>F94+1</f>
        <v>300001</v>
      </c>
      <c r="F95" s="10">
        <v>600000</v>
      </c>
      <c r="G95" s="24">
        <v>0.05</v>
      </c>
      <c r="J95" s="21"/>
      <c r="L95" s="10">
        <f>F95-F94</f>
        <v>300000</v>
      </c>
      <c r="M95" s="21">
        <f t="shared" ref="M95:M99" si="4">IF(F95&lt;N94,L95,IF(N94&lt;L95,N94,L95))</f>
        <v>300000</v>
      </c>
      <c r="N95" s="21">
        <f>N94-M95</f>
        <v>905000</v>
      </c>
      <c r="O95" s="21">
        <f t="shared" si="3"/>
        <v>15000</v>
      </c>
    </row>
    <row r="96" spans="3:15" hidden="1" x14ac:dyDescent="0.25">
      <c r="D96" s="10">
        <f t="shared" ref="D96:D101" si="5">F95+1</f>
        <v>600001</v>
      </c>
      <c r="F96" s="10">
        <v>900000</v>
      </c>
      <c r="G96" s="24">
        <v>0.1</v>
      </c>
      <c r="J96" s="21"/>
      <c r="L96" s="10">
        <f t="shared" ref="L96:L99" si="6">F96-F95</f>
        <v>300000</v>
      </c>
      <c r="M96" s="21">
        <f t="shared" si="4"/>
        <v>300000</v>
      </c>
      <c r="N96" s="21">
        <f>N95-M96</f>
        <v>605000</v>
      </c>
      <c r="O96" s="21">
        <f t="shared" si="3"/>
        <v>30000</v>
      </c>
    </row>
    <row r="97" spans="4:15" hidden="1" x14ac:dyDescent="0.25">
      <c r="D97" s="10">
        <f t="shared" si="5"/>
        <v>900001</v>
      </c>
      <c r="F97" s="10">
        <v>1200000</v>
      </c>
      <c r="G97" s="24">
        <v>0.15</v>
      </c>
      <c r="J97" s="21"/>
      <c r="L97" s="10">
        <f t="shared" si="6"/>
        <v>300000</v>
      </c>
      <c r="M97" s="21">
        <f t="shared" si="4"/>
        <v>300000</v>
      </c>
      <c r="N97" s="21">
        <f>N96-M97</f>
        <v>305000</v>
      </c>
      <c r="O97" s="21">
        <f t="shared" si="3"/>
        <v>45000</v>
      </c>
    </row>
    <row r="98" spans="4:15" hidden="1" x14ac:dyDescent="0.25">
      <c r="D98" s="10">
        <f t="shared" si="5"/>
        <v>1200001</v>
      </c>
      <c r="F98" s="10">
        <v>1500000</v>
      </c>
      <c r="G98" s="24">
        <v>0.2</v>
      </c>
      <c r="J98" s="21"/>
      <c r="L98" s="10">
        <f t="shared" si="6"/>
        <v>300000</v>
      </c>
      <c r="M98" s="21">
        <f t="shared" si="4"/>
        <v>300000</v>
      </c>
      <c r="N98" s="21">
        <f t="shared" ref="N98:N99" si="7">N97-M98</f>
        <v>5000</v>
      </c>
      <c r="O98" s="21">
        <f t="shared" si="3"/>
        <v>60000</v>
      </c>
    </row>
    <row r="99" spans="4:15" hidden="1" x14ac:dyDescent="0.25">
      <c r="D99" s="10">
        <f t="shared" si="5"/>
        <v>1500001</v>
      </c>
      <c r="F99" s="10">
        <v>50000000</v>
      </c>
      <c r="G99" s="24">
        <v>0.3</v>
      </c>
      <c r="J99" s="21"/>
      <c r="L99" s="10">
        <f t="shared" si="6"/>
        <v>48500000</v>
      </c>
      <c r="M99" s="21">
        <f t="shared" si="4"/>
        <v>5000</v>
      </c>
      <c r="N99" s="21">
        <f t="shared" si="7"/>
        <v>0</v>
      </c>
      <c r="O99" s="21">
        <f t="shared" si="3"/>
        <v>1500</v>
      </c>
    </row>
    <row r="100" spans="4:15" hidden="1" x14ac:dyDescent="0.25">
      <c r="G100" s="24"/>
      <c r="J100" s="21"/>
      <c r="M100" s="21"/>
      <c r="N100" s="21"/>
      <c r="O100" s="21"/>
    </row>
  </sheetData>
  <mergeCells count="2">
    <mergeCell ref="G24:G29"/>
    <mergeCell ref="J24:O24"/>
  </mergeCells>
  <hyperlinks>
    <hyperlink ref="G1" r:id="rId1" xr:uid="{4AB3D889-1E20-424B-8CFA-E152721C74E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Retired</vt:lpstr>
      <vt:lpstr>Freelancer</vt:lpstr>
      <vt:lpstr>Salaried Beginner</vt:lpstr>
      <vt:lpstr>Salaried Middle Age</vt:lpstr>
      <vt:lpstr>OLD vs 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 KHANDELWAL</dc:creator>
  <cp:lastModifiedBy>VIPIN KHANDELWAL</cp:lastModifiedBy>
  <dcterms:created xsi:type="dcterms:W3CDTF">2020-02-05T02:47:45Z</dcterms:created>
  <dcterms:modified xsi:type="dcterms:W3CDTF">2023-02-03T00:13:25Z</dcterms:modified>
</cp:coreProperties>
</file>